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5010"/>
  </bookViews>
  <sheets>
    <sheet name="Obracun jedne VP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O10" i="2" l="1"/>
  <c r="U10" i="2" l="1"/>
  <c r="V10" i="2" l="1"/>
  <c r="T10" i="2" l="1"/>
  <c r="R10" i="2" s="1"/>
  <c r="I12" i="2"/>
  <c r="J12" i="2" s="1"/>
  <c r="S10" i="2" l="1"/>
  <c r="K10" i="2" s="1"/>
  <c r="L10" i="2"/>
  <c r="J10" i="2" l="1"/>
  <c r="C10" i="2" s="1"/>
  <c r="Q10" i="2"/>
  <c r="M10" i="2" l="1"/>
  <c r="P10" i="2" s="1"/>
  <c r="D10" i="2"/>
  <c r="E10" i="2" l="1"/>
  <c r="G10" i="2" l="1"/>
  <c r="F10" i="2"/>
  <c r="H10" i="2"/>
</calcChain>
</file>

<file path=xl/sharedStrings.xml><?xml version="1.0" encoding="utf-8"?>
<sst xmlns="http://schemas.openxmlformats.org/spreadsheetml/2006/main" count="42" uniqueCount="42">
  <si>
    <t>min OSND</t>
  </si>
  <si>
    <t>Dopuna OSND</t>
  </si>
  <si>
    <t>Sraz. PNI</t>
  </si>
  <si>
    <t>Sraz. NNMOD</t>
  </si>
  <si>
    <t>OVP</t>
  </si>
  <si>
    <t xml:space="preserve"> OSN.D</t>
  </si>
  <si>
    <t>Obrač. NI</t>
  </si>
  <si>
    <t xml:space="preserve">MFP.2 </t>
  </si>
  <si>
    <t>MFP.3</t>
  </si>
  <si>
    <t>MFP.4</t>
  </si>
  <si>
    <t>MFP.1</t>
  </si>
  <si>
    <t>Srazmera</t>
  </si>
  <si>
    <t>Izabrani scenario:</t>
  </si>
  <si>
    <t>Radni Angaž.</t>
  </si>
  <si>
    <t>MFP.8</t>
  </si>
  <si>
    <t>MFP.9</t>
  </si>
  <si>
    <t>MFP.10</t>
  </si>
  <si>
    <t>AUTOMATSKI SE OBRAČUNAVAJU:</t>
  </si>
  <si>
    <t>Pomoćni podaci za kontrolu samog obračuna</t>
  </si>
  <si>
    <t>Najniža Osn.D.</t>
  </si>
  <si>
    <t>Najviša Osn.D.</t>
  </si>
  <si>
    <t>MFP.11</t>
  </si>
  <si>
    <t>MFP.12</t>
  </si>
  <si>
    <t>Max. NNMOD</t>
  </si>
  <si>
    <t>Max. NI</t>
  </si>
  <si>
    <t>MFP.6</t>
  </si>
  <si>
    <t>Sraz. Dana</t>
  </si>
  <si>
    <t>Kal. dani</t>
  </si>
  <si>
    <t>Broj sati 3.8</t>
  </si>
  <si>
    <t>Fond sati 3.8a</t>
  </si>
  <si>
    <t>Broj dana 3.7</t>
  </si>
  <si>
    <t>3.12 Osn.Dop.</t>
  </si>
  <si>
    <t xml:space="preserve">3.9                Bruto </t>
  </si>
  <si>
    <t>PODACI KOJI SE UNOSE U POJEDINAČNOJ PORESKOJ PRIJAVI PPP-PD</t>
  </si>
  <si>
    <t>Por. Osn.  3.10</t>
  </si>
  <si>
    <t>Porez   3.11</t>
  </si>
  <si>
    <t>Osn. Dop.   3.12</t>
  </si>
  <si>
    <t>Zdr.Os.   3.14</t>
  </si>
  <si>
    <t>Nez.    3.15</t>
  </si>
  <si>
    <t>PIO       3.13</t>
  </si>
  <si>
    <t>O  B  R  A  Č  U  N   za kontrolu polja PP.3.10 - PP.3.15</t>
  </si>
  <si>
    <t>Propis. Neop.Izn.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</si>
</sst>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3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0" xfId="0" applyFill="1" applyAlignment="1">
      <alignment vertical="center" wrapText="1"/>
    </xf>
    <xf numFmtId="3" fontId="0" fillId="0" borderId="0" xfId="0" applyNumberFormat="1" applyBorder="1"/>
    <xf numFmtId="0" fontId="0" fillId="0" borderId="0" xfId="0" applyAlignment="1"/>
    <xf numFmtId="0" fontId="0" fillId="0" borderId="0" xfId="0" applyAlignment="1">
      <alignment vertical="center"/>
    </xf>
    <xf numFmtId="0" fontId="0" fillId="0" borderId="10" xfId="0" applyBorder="1"/>
    <xf numFmtId="0" fontId="0" fillId="0" borderId="12" xfId="0" applyBorder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11" xfId="0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3" fontId="0" fillId="0" borderId="0" xfId="0" applyNumberFormat="1" applyBorder="1" applyProtection="1"/>
    <xf numFmtId="0" fontId="0" fillId="0" borderId="0" xfId="0" applyBorder="1" applyAlignment="1" applyProtection="1"/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/>
    <xf numFmtId="0" fontId="0" fillId="0" borderId="10" xfId="0" applyBorder="1" applyAlignment="1" applyProtection="1">
      <alignment vertical="center"/>
    </xf>
    <xf numFmtId="0" fontId="0" fillId="0" borderId="12" xfId="0" applyBorder="1" applyProtection="1"/>
    <xf numFmtId="0" fontId="0" fillId="0" borderId="13" xfId="0" applyBorder="1" applyProtection="1"/>
    <xf numFmtId="0" fontId="8" fillId="0" borderId="13" xfId="0" applyFont="1" applyFill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center" vertical="center"/>
    </xf>
    <xf numFmtId="0" fontId="1" fillId="0" borderId="13" xfId="0" applyFont="1" applyBorder="1" applyProtection="1"/>
    <xf numFmtId="0" fontId="0" fillId="0" borderId="13" xfId="0" applyBorder="1" applyAlignment="1" applyProtection="1"/>
    <xf numFmtId="0" fontId="0" fillId="0" borderId="14" xfId="0" applyBorder="1" applyAlignment="1" applyProtection="1"/>
    <xf numFmtId="0" fontId="7" fillId="6" borderId="3" xfId="0" applyFont="1" applyFill="1" applyBorder="1" applyAlignment="1" applyProtection="1">
      <alignment horizontal="center" vertical="center"/>
    </xf>
    <xf numFmtId="164" fontId="7" fillId="6" borderId="4" xfId="0" applyNumberFormat="1" applyFont="1" applyFill="1" applyBorder="1" applyAlignment="1" applyProtection="1">
      <alignment horizontal="center" vertical="center"/>
    </xf>
    <xf numFmtId="4" fontId="3" fillId="5" borderId="6" xfId="0" applyNumberFormat="1" applyFont="1" applyFill="1" applyBorder="1" applyAlignment="1" applyProtection="1">
      <alignment vertical="center"/>
    </xf>
    <xf numFmtId="4" fontId="4" fillId="3" borderId="3" xfId="0" applyNumberFormat="1" applyFont="1" applyFill="1" applyBorder="1" applyAlignment="1" applyProtection="1">
      <alignment vertical="center"/>
    </xf>
    <xf numFmtId="4" fontId="3" fillId="5" borderId="3" xfId="0" applyNumberFormat="1" applyFont="1" applyFill="1" applyBorder="1" applyAlignment="1" applyProtection="1">
      <alignment vertical="center"/>
    </xf>
    <xf numFmtId="4" fontId="4" fillId="3" borderId="4" xfId="0" applyNumberFormat="1" applyFont="1" applyFill="1" applyBorder="1" applyAlignment="1" applyProtection="1">
      <alignment vertical="center"/>
    </xf>
    <xf numFmtId="4" fontId="4" fillId="2" borderId="3" xfId="0" applyNumberFormat="1" applyFont="1" applyFill="1" applyBorder="1" applyAlignment="1" applyProtection="1">
      <alignment vertical="center"/>
    </xf>
    <xf numFmtId="4" fontId="6" fillId="5" borderId="3" xfId="0" applyNumberFormat="1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</xf>
    <xf numFmtId="3" fontId="3" fillId="0" borderId="4" xfId="0" applyNumberFormat="1" applyFont="1" applyBorder="1" applyAlignment="1" applyProtection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4" fontId="1" fillId="5" borderId="3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/>
    <xf numFmtId="4" fontId="4" fillId="2" borderId="6" xfId="0" applyNumberFormat="1" applyFont="1" applyFill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zoomScaleNormal="100" workbookViewId="0">
      <selection activeCell="J5" sqref="J5"/>
    </sheetView>
  </sheetViews>
  <sheetFormatPr defaultRowHeight="15" x14ac:dyDescent="0.25"/>
  <cols>
    <col min="1" max="1" width="0.85546875" customWidth="1"/>
    <col min="2" max="2" width="1.140625" customWidth="1"/>
    <col min="3" max="3" width="9.85546875" customWidth="1"/>
    <col min="4" max="4" width="8.85546875" customWidth="1"/>
    <col min="5" max="5" width="9.85546875" customWidth="1"/>
    <col min="6" max="7" width="8.85546875" customWidth="1"/>
    <col min="8" max="8" width="7.85546875" customWidth="1"/>
    <col min="9" max="9" width="2" customWidth="1"/>
    <col min="10" max="10" width="10" customWidth="1"/>
    <col min="11" max="11" width="10.28515625" customWidth="1"/>
    <col min="12" max="12" width="9.85546875" customWidth="1"/>
    <col min="13" max="13" width="10" customWidth="1"/>
    <col min="14" max="14" width="10.140625" customWidth="1"/>
    <col min="15" max="15" width="10.28515625" customWidth="1"/>
    <col min="16" max="16" width="10" customWidth="1"/>
    <col min="17" max="19" width="9" customWidth="1"/>
    <col min="20" max="20" width="9.28515625" customWidth="1"/>
    <col min="21" max="21" width="10.42578125" customWidth="1"/>
    <col min="22" max="22" width="7.28515625" customWidth="1"/>
    <col min="24" max="24" width="2.28515625" customWidth="1"/>
  </cols>
  <sheetData>
    <row r="1" spans="1:28" ht="15.75" thickBot="1" x14ac:dyDescent="0.3">
      <c r="A1" s="4"/>
    </row>
    <row r="2" spans="1:28" ht="8.25" customHeight="1" thickTop="1" x14ac:dyDescent="0.25">
      <c r="A2" s="9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3"/>
    </row>
    <row r="3" spans="1:28" ht="21.75" customHeight="1" thickBot="1" x14ac:dyDescent="0.3">
      <c r="A3" s="9"/>
      <c r="B3" s="14"/>
      <c r="C3" s="17"/>
      <c r="D3" s="17"/>
      <c r="E3" s="17"/>
      <c r="F3" s="17"/>
      <c r="G3" s="17"/>
      <c r="H3" s="74" t="s">
        <v>33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8" ht="30" x14ac:dyDescent="0.25">
      <c r="A4" s="9"/>
      <c r="B4" s="14"/>
      <c r="C4" s="52" t="s">
        <v>4</v>
      </c>
      <c r="D4" s="53" t="s">
        <v>27</v>
      </c>
      <c r="E4" s="53" t="s">
        <v>30</v>
      </c>
      <c r="F4" s="54" t="s">
        <v>28</v>
      </c>
      <c r="G4" s="55" t="s">
        <v>29</v>
      </c>
      <c r="H4" s="15"/>
      <c r="I4" s="15"/>
      <c r="J4" s="68" t="s">
        <v>32</v>
      </c>
      <c r="K4" s="54" t="s">
        <v>31</v>
      </c>
      <c r="L4" s="69" t="s">
        <v>10</v>
      </c>
      <c r="M4" s="69" t="s">
        <v>7</v>
      </c>
      <c r="N4" s="69" t="s">
        <v>8</v>
      </c>
      <c r="O4" s="69" t="s">
        <v>9</v>
      </c>
      <c r="P4" s="69" t="s">
        <v>25</v>
      </c>
      <c r="Q4" s="69" t="s">
        <v>14</v>
      </c>
      <c r="R4" s="69" t="s">
        <v>15</v>
      </c>
      <c r="S4" s="69" t="s">
        <v>16</v>
      </c>
      <c r="T4" s="69" t="s">
        <v>21</v>
      </c>
      <c r="U4" s="70" t="s">
        <v>22</v>
      </c>
      <c r="V4" s="15"/>
      <c r="W4" s="17"/>
      <c r="X4" s="18"/>
    </row>
    <row r="5" spans="1:28" ht="15.75" thickBot="1" x14ac:dyDescent="0.3">
      <c r="A5" s="9"/>
      <c r="B5" s="14"/>
      <c r="C5" s="56">
        <v>101</v>
      </c>
      <c r="D5" s="57">
        <v>31</v>
      </c>
      <c r="E5" s="57">
        <v>31</v>
      </c>
      <c r="F5" s="58">
        <v>184</v>
      </c>
      <c r="G5" s="59">
        <v>184</v>
      </c>
      <c r="H5" s="15"/>
      <c r="I5" s="15"/>
      <c r="J5" s="71">
        <v>25000</v>
      </c>
      <c r="K5" s="58"/>
      <c r="L5" s="58">
        <v>5621</v>
      </c>
      <c r="M5" s="58">
        <v>21210</v>
      </c>
      <c r="N5" s="58"/>
      <c r="O5" s="58">
        <v>15000</v>
      </c>
      <c r="P5" s="58"/>
      <c r="Q5" s="72"/>
      <c r="R5" s="72"/>
      <c r="S5" s="72"/>
      <c r="T5" s="58">
        <v>5621</v>
      </c>
      <c r="U5" s="73">
        <v>21210</v>
      </c>
      <c r="V5" s="15"/>
      <c r="W5" s="17"/>
      <c r="X5" s="18"/>
    </row>
    <row r="6" spans="1:28" x14ac:dyDescent="0.25">
      <c r="A6" s="9"/>
      <c r="B6" s="14"/>
      <c r="C6" s="60"/>
      <c r="D6" s="61"/>
      <c r="E6" s="61"/>
      <c r="F6" s="62"/>
      <c r="G6" s="63"/>
      <c r="H6" s="64"/>
      <c r="I6" s="64"/>
      <c r="J6" s="65"/>
      <c r="K6" s="66"/>
      <c r="L6" s="66"/>
      <c r="M6" s="66"/>
      <c r="N6" s="66"/>
      <c r="O6" s="66"/>
      <c r="P6" s="66"/>
      <c r="Q6" s="67"/>
      <c r="R6" s="67"/>
      <c r="S6" s="67"/>
      <c r="T6" s="66"/>
      <c r="U6" s="66"/>
      <c r="V6" s="15"/>
      <c r="W6" s="17"/>
      <c r="X6" s="18"/>
    </row>
    <row r="7" spans="1:28" x14ac:dyDescent="0.25">
      <c r="A7" s="9"/>
      <c r="B7" s="14"/>
      <c r="C7" s="75" t="s">
        <v>17</v>
      </c>
      <c r="D7" s="15"/>
      <c r="E7" s="15"/>
      <c r="F7" s="15"/>
      <c r="G7" s="15"/>
      <c r="H7" s="15"/>
      <c r="I7" s="15"/>
      <c r="J7" s="16"/>
      <c r="K7" s="15"/>
      <c r="L7" s="15"/>
      <c r="M7" s="17"/>
      <c r="N7" s="17"/>
      <c r="O7" s="17"/>
      <c r="P7" s="15"/>
      <c r="Q7" s="15"/>
      <c r="R7" s="15"/>
      <c r="S7" s="17"/>
      <c r="T7" s="17"/>
      <c r="U7" s="17"/>
      <c r="V7" s="15"/>
      <c r="W7" s="17"/>
      <c r="X7" s="18"/>
    </row>
    <row r="8" spans="1:28" ht="15.75" thickBot="1" x14ac:dyDescent="0.3">
      <c r="A8" s="9"/>
      <c r="B8" s="14"/>
      <c r="C8" s="19" t="s">
        <v>40</v>
      </c>
      <c r="D8" s="17"/>
      <c r="E8" s="20"/>
      <c r="F8" s="17"/>
      <c r="G8" s="17"/>
      <c r="H8" s="17"/>
      <c r="I8" s="17"/>
      <c r="J8" s="21" t="s">
        <v>18</v>
      </c>
      <c r="K8" s="17"/>
      <c r="L8" s="17"/>
      <c r="M8" s="17"/>
      <c r="N8" s="17"/>
      <c r="O8" s="17"/>
      <c r="P8" s="17"/>
      <c r="Q8" s="17"/>
      <c r="R8" s="17"/>
      <c r="S8" s="22"/>
      <c r="T8" s="17"/>
      <c r="U8" s="17"/>
      <c r="V8" s="17"/>
      <c r="W8" s="15"/>
      <c r="X8" s="18"/>
    </row>
    <row r="9" spans="1:28" s="3" customFormat="1" ht="33.75" customHeight="1" x14ac:dyDescent="0.25">
      <c r="A9" s="9"/>
      <c r="B9" s="14"/>
      <c r="C9" s="77" t="s">
        <v>34</v>
      </c>
      <c r="D9" s="78" t="s">
        <v>35</v>
      </c>
      <c r="E9" s="78" t="s">
        <v>36</v>
      </c>
      <c r="F9" s="78" t="s">
        <v>39</v>
      </c>
      <c r="G9" s="78" t="s">
        <v>37</v>
      </c>
      <c r="H9" s="79" t="s">
        <v>38</v>
      </c>
      <c r="I9" s="23"/>
      <c r="J9" s="24" t="s">
        <v>6</v>
      </c>
      <c r="K9" s="25" t="s">
        <v>2</v>
      </c>
      <c r="L9" s="26" t="s">
        <v>24</v>
      </c>
      <c r="M9" s="26" t="s">
        <v>0</v>
      </c>
      <c r="N9" s="26" t="s">
        <v>1</v>
      </c>
      <c r="O9" s="26" t="s">
        <v>26</v>
      </c>
      <c r="P9" s="26" t="s">
        <v>5</v>
      </c>
      <c r="Q9" s="25" t="s">
        <v>3</v>
      </c>
      <c r="R9" s="25" t="s">
        <v>23</v>
      </c>
      <c r="S9" s="25" t="s">
        <v>11</v>
      </c>
      <c r="T9" s="27" t="s">
        <v>13</v>
      </c>
      <c r="U9" s="28" t="s">
        <v>41</v>
      </c>
      <c r="V9" s="29" t="s">
        <v>19</v>
      </c>
      <c r="W9" s="30" t="s">
        <v>20</v>
      </c>
      <c r="X9" s="31"/>
      <c r="AB9" s="5"/>
    </row>
    <row r="10" spans="1:28" s="3" customFormat="1" ht="28.5" customHeight="1" thickBot="1" x14ac:dyDescent="0.3">
      <c r="A10" s="9"/>
      <c r="B10" s="32"/>
      <c r="C10" s="43">
        <f>IF(P5&gt;0, MAX(MAX((J5-J10), 0) - MIN(P5, 5214),0), MAX((J5-J10), 0))</f>
        <v>19379</v>
      </c>
      <c r="D10" s="44">
        <f>C10*0.1</f>
        <v>1937.9</v>
      </c>
      <c r="E10" s="45">
        <f>P10</f>
        <v>18790</v>
      </c>
      <c r="F10" s="44">
        <f>E10*0.24</f>
        <v>4509.5999999999995</v>
      </c>
      <c r="G10" s="44">
        <f>E10*0.123</f>
        <v>2311.17</v>
      </c>
      <c r="H10" s="46">
        <f>E10*0.015</f>
        <v>281.84999999999997</v>
      </c>
      <c r="I10" s="16"/>
      <c r="J10" s="76">
        <f>IF(T5&gt;=L10,0,IF(L5&gt;=K10,0,MIN(J5,(L10-T5),(K10-L5))))</f>
        <v>5621</v>
      </c>
      <c r="K10" s="47">
        <f xml:space="preserve"> U10*S10</f>
        <v>11242</v>
      </c>
      <c r="L10" s="47">
        <f>U10*T10</f>
        <v>11242</v>
      </c>
      <c r="M10" s="47">
        <f>IF(AND(Q5=1, N5&gt;0, N5&lt;100, S5&lt;&gt;1), MIN(MAX(V10-M5, 0),MAX(V10-U5, 0)), MIN(MAX(Q10-M5, 0), MAX(R10-U5,0)))</f>
        <v>1072</v>
      </c>
      <c r="N10" s="47">
        <f>IF(C5=207,J5*0.9,IF(C5=208,MAX(K5,M10),MIN(IF(C5=102, K5+0, O5+J5-M5), MAX(W10-M5,0), MAX(W10-U5,0))))</f>
        <v>18790</v>
      </c>
      <c r="O10" s="47">
        <f>IF(AND(N5&gt;0, N5&lt;100,E5&gt;0, D5&gt;0), E5/D5, 1)</f>
        <v>1</v>
      </c>
      <c r="P10" s="48">
        <f>IF(R5=1,K5, MAX(M10,N10))</f>
        <v>18790</v>
      </c>
      <c r="Q10" s="47">
        <f xml:space="preserve"> V10*S10</f>
        <v>22282</v>
      </c>
      <c r="R10" s="47">
        <f>IF(AND(Q5=1, N5&gt;0, N5&lt;100, S5&lt;&gt;1), V10, V10*T10)</f>
        <v>22282</v>
      </c>
      <c r="S10" s="41">
        <f>IF(F5&gt;0,F5/G5,T10)</f>
        <v>1</v>
      </c>
      <c r="T10" s="42">
        <f>IF(N5=100,1,IF(N5=0,1,N5/100))</f>
        <v>1</v>
      </c>
      <c r="U10" s="49">
        <f>IF(OR(C5=108,C5=110,C5=111,C5=150,C5=151,C5=207,C5=208),0,11242)*O10</f>
        <v>11242</v>
      </c>
      <c r="V10" s="50">
        <f>IF(OR(C5=108,AND(C5&gt;203,C5&lt;&gt;208)),0,IF(C5=102,22282*2,22282))*O10</f>
        <v>22282</v>
      </c>
      <c r="W10" s="51">
        <v>262190</v>
      </c>
      <c r="X10" s="31"/>
      <c r="AB10" s="5"/>
    </row>
    <row r="11" spans="1:28" ht="5.25" customHeight="1" x14ac:dyDescent="0.25">
      <c r="A11" s="9"/>
      <c r="B11" s="33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AB11" s="1"/>
    </row>
    <row r="12" spans="1:28" s="7" customFormat="1" ht="15.75" thickBot="1" x14ac:dyDescent="0.3">
      <c r="A12" s="9"/>
      <c r="B12" s="34"/>
      <c r="C12" s="35"/>
      <c r="D12" s="35"/>
      <c r="E12" s="35"/>
      <c r="F12" s="35"/>
      <c r="G12" s="35"/>
      <c r="H12" s="36" t="s">
        <v>12</v>
      </c>
      <c r="I12" s="37">
        <f>IF(AND(N5&gt;0, Q5=1,S5&lt;&gt;1 ), 1, IF(AND(N5&gt;0, Q5&lt;&gt;1, S5&lt;&gt;1 ), 2,  IF(AND(N5=0, Q5&lt;&gt;1, S5=1 ), 4,  IF(AND(N5&gt;0, Q5=1, S5=1 ), 5,  IF(AND(N5&gt;0, Q5&lt;&gt;1, S5=1 ), 6,  IF(AND(N5=0, Q5&lt;&gt;1, S5&lt;&gt;1 ), 7, 0))))))</f>
        <v>7</v>
      </c>
      <c r="J12" s="38" t="str">
        <f>IF(I12=7,"Puno radno vreme, jedan poslodavac, jedna VP",IF(I12=4,"Puno radno vreme, jedan poslodavac, više VP",IF(I12=2,"Više poslodavaca, jedna VP",IF(I12=6,"Više poslodavaca, više VP",IF(I12=1,"Nepuno radno vreme, jedan poslodavac, jedna VP",IF(I12=3,"Nepuno radno vreme, više poslodavaca, jedna VP",IF(I12=5,"Nepuno radno vreme, jedan poslodavac, više VP","Nedefinisan scenario")))))))</f>
        <v>Puno radno vreme, jedan poslodavac, jedna VP</v>
      </c>
      <c r="K12" s="39"/>
      <c r="L12" s="39"/>
      <c r="M12" s="39"/>
      <c r="N12" s="35"/>
      <c r="O12" s="35"/>
      <c r="P12" s="35"/>
      <c r="Q12" s="35"/>
      <c r="R12" s="35"/>
      <c r="S12" s="35"/>
      <c r="T12" s="35"/>
      <c r="U12" s="35"/>
      <c r="V12" s="35"/>
      <c r="W12" s="39"/>
      <c r="X12" s="40"/>
    </row>
    <row r="13" spans="1:28" s="8" customFormat="1" ht="15.75" thickTop="1" x14ac:dyDescent="0.25">
      <c r="A13" s="9"/>
    </row>
    <row r="14" spans="1:28" x14ac:dyDescent="0.25">
      <c r="A14" s="9"/>
    </row>
    <row r="15" spans="1:28" x14ac:dyDescent="0.25">
      <c r="A15" s="9"/>
      <c r="C15" s="2"/>
      <c r="J15" s="6"/>
      <c r="M15" s="4"/>
      <c r="N15" s="4"/>
      <c r="O15" s="4"/>
      <c r="P15" s="4"/>
    </row>
    <row r="16" spans="1:28" x14ac:dyDescent="0.25">
      <c r="A16" s="9"/>
      <c r="J16" s="6"/>
      <c r="M16" s="4"/>
      <c r="N16" s="4"/>
      <c r="O16" s="4"/>
      <c r="P16" s="6"/>
    </row>
    <row r="17" spans="1:16" x14ac:dyDescent="0.25">
      <c r="A17" s="9"/>
      <c r="P17" s="2"/>
    </row>
    <row r="18" spans="1:16" x14ac:dyDescent="0.25">
      <c r="A18" s="9"/>
    </row>
    <row r="19" spans="1:16" x14ac:dyDescent="0.25">
      <c r="A19" s="9"/>
    </row>
    <row r="20" spans="1:16" x14ac:dyDescent="0.25">
      <c r="A20" s="9"/>
    </row>
    <row r="21" spans="1:16" x14ac:dyDescent="0.25">
      <c r="A21" s="9"/>
    </row>
    <row r="22" spans="1:16" x14ac:dyDescent="0.25">
      <c r="A22" s="9"/>
    </row>
    <row r="23" spans="1:16" x14ac:dyDescent="0.25">
      <c r="A23" s="9"/>
    </row>
    <row r="24" spans="1:16" x14ac:dyDescent="0.25">
      <c r="A24" s="9"/>
    </row>
    <row r="25" spans="1:16" ht="8.25" customHeight="1" thickBot="1" x14ac:dyDescent="0.3">
      <c r="A25" s="10"/>
    </row>
    <row r="26" spans="1:16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Obracun jedne VP</vt:lpstr>
    </vt:vector>
  </TitlesOfParts>
  <Company>Omnilogika doo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Lence Bandeva-Stajcic</dc:creator>
  <cp:lastModifiedBy>Korisnik</cp:lastModifiedBy>
  <dcterms:created xsi:type="dcterms:W3CDTF">2013-09-03T11:01:12Z</dcterms:created>
  <dcterms:modified xsi:type="dcterms:W3CDTF">2014-03-06T09:50:27Z</dcterms:modified>
</cp:coreProperties>
</file>