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vana.mihajlovic\Desktop\konkurs mart 2025\"/>
    </mc:Choice>
  </mc:AlternateContent>
  <xr:revisionPtr revIDLastSave="0" documentId="13_ncr:1_{1E161FF5-5695-4CA5-80DB-7B5A79EA6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Sheet1!$B$1:$L$218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219" i="1"/>
  <c r="K218" i="1"/>
  <c r="K217" i="1"/>
  <c r="K216" i="1"/>
  <c r="K215" i="1"/>
  <c r="K214" i="1"/>
  <c r="K213" i="1"/>
  <c r="K212" i="1"/>
  <c r="K209" i="1"/>
  <c r="K206" i="1"/>
  <c r="K205" i="1"/>
  <c r="K204" i="1"/>
  <c r="K203" i="1"/>
  <c r="K200" i="1"/>
  <c r="K199" i="1"/>
  <c r="K197" i="1"/>
  <c r="K196" i="1"/>
  <c r="K195" i="1"/>
  <c r="K193" i="1"/>
  <c r="K192" i="1"/>
  <c r="K189" i="1"/>
  <c r="K188" i="1"/>
  <c r="K184" i="1"/>
  <c r="K183" i="1"/>
  <c r="K182" i="1"/>
  <c r="K181" i="1"/>
  <c r="K179" i="1"/>
  <c r="K178" i="1"/>
  <c r="K177" i="1"/>
  <c r="K174" i="1"/>
  <c r="K173" i="1"/>
  <c r="K169" i="1"/>
  <c r="K168" i="1"/>
  <c r="K164" i="1"/>
  <c r="K163" i="1"/>
  <c r="K162" i="1"/>
  <c r="K161" i="1"/>
  <c r="K158" i="1"/>
  <c r="K157" i="1"/>
  <c r="K156" i="1"/>
  <c r="K155" i="1"/>
  <c r="K152" i="1"/>
  <c r="K151" i="1"/>
  <c r="K150" i="1"/>
  <c r="K149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3" i="1"/>
  <c r="K132" i="1"/>
  <c r="K131" i="1"/>
  <c r="K130" i="1"/>
  <c r="K129" i="1"/>
  <c r="K128" i="1"/>
  <c r="K127" i="1"/>
  <c r="K125" i="1"/>
  <c r="K124" i="1"/>
  <c r="K123" i="1"/>
  <c r="K122" i="1"/>
  <c r="K121" i="1"/>
  <c r="K120" i="1"/>
  <c r="K119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2" i="1"/>
  <c r="K99" i="1"/>
  <c r="K98" i="1"/>
  <c r="K97" i="1"/>
  <c r="K96" i="1"/>
  <c r="K95" i="1"/>
  <c r="K94" i="1"/>
  <c r="K93" i="1"/>
  <c r="K89" i="1"/>
  <c r="K88" i="1"/>
  <c r="K87" i="1"/>
  <c r="K86" i="1"/>
  <c r="K85" i="1"/>
  <c r="K84" i="1"/>
  <c r="K83" i="1"/>
  <c r="K82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27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B12" i="1"/>
  <c r="B11" i="1"/>
  <c r="B10" i="1"/>
  <c r="B9" i="1"/>
  <c r="B8" i="1"/>
  <c r="B7" i="1"/>
  <c r="B6" i="1"/>
  <c r="B5" i="1"/>
  <c r="B4" i="1"/>
  <c r="B3" i="1"/>
  <c r="K220" i="1"/>
  <c r="K211" i="1"/>
  <c r="K210" i="1"/>
  <c r="K208" i="1"/>
  <c r="K207" i="1"/>
  <c r="K202" i="1"/>
  <c r="K201" i="1"/>
  <c r="K198" i="1"/>
  <c r="K194" i="1"/>
  <c r="K191" i="1"/>
  <c r="K190" i="1"/>
  <c r="K187" i="1"/>
  <c r="K186" i="1"/>
  <c r="K185" i="1"/>
  <c r="K180" i="1"/>
  <c r="K176" i="1"/>
  <c r="K175" i="1"/>
  <c r="K172" i="1"/>
  <c r="K171" i="1"/>
  <c r="K170" i="1"/>
  <c r="K167" i="1"/>
  <c r="K166" i="1"/>
  <c r="K165" i="1"/>
  <c r="K160" i="1"/>
  <c r="K159" i="1"/>
  <c r="K154" i="1"/>
  <c r="K153" i="1"/>
  <c r="K148" i="1"/>
  <c r="K147" i="1"/>
  <c r="K134" i="1"/>
  <c r="K126" i="1"/>
  <c r="K118" i="1"/>
  <c r="K109" i="1"/>
  <c r="K101" i="1"/>
  <c r="K100" i="1"/>
  <c r="K92" i="1"/>
  <c r="K91" i="1"/>
  <c r="K90" i="1"/>
  <c r="K81" i="1"/>
  <c r="K80" i="1"/>
  <c r="K79" i="1"/>
  <c r="K78" i="1"/>
  <c r="K77" i="1"/>
  <c r="K76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3" i="1"/>
  <c r="K16" i="1"/>
  <c r="K15" i="1"/>
  <c r="K14" i="1"/>
  <c r="K12" i="1"/>
  <c r="K11" i="1"/>
  <c r="K10" i="1"/>
  <c r="K9" i="1"/>
  <c r="K8" i="1"/>
  <c r="K7" i="1"/>
  <c r="K6" i="1"/>
  <c r="K5" i="1"/>
  <c r="K4" i="1"/>
  <c r="E13" i="1"/>
</calcChain>
</file>

<file path=xl/sharedStrings.xml><?xml version="1.0" encoding="utf-8"?>
<sst xmlns="http://schemas.openxmlformats.org/spreadsheetml/2006/main" count="692" uniqueCount="43">
  <si>
    <t>Место рада</t>
  </si>
  <si>
    <t>Степен стручне спреме</t>
  </si>
  <si>
    <t>Приправник</t>
  </si>
  <si>
    <t>Руководеће радно место</t>
  </si>
  <si>
    <t>Линк ка детаљном опису радног места</t>
  </si>
  <si>
    <t>Компетенције за радно место</t>
  </si>
  <si>
    <t>ССС</t>
  </si>
  <si>
    <t>ВСС</t>
  </si>
  <si>
    <t>Не</t>
  </si>
  <si>
    <t>Да</t>
  </si>
  <si>
    <t>Београд</t>
  </si>
  <si>
    <t>ФАЗЕ КОНКУРСНОГ ПОСТУПКА:</t>
  </si>
  <si>
    <t>Текст јавног конкурса:</t>
  </si>
  <si>
    <t>ВШС</t>
  </si>
  <si>
    <t>Министарство финансија - Пореска управа расписује конкурс за 218 радних места и запошљава 343 извршилаца и то:</t>
  </si>
  <si>
    <t>Нови Сад</t>
  </si>
  <si>
    <t>Крагујевац</t>
  </si>
  <si>
    <t>Ваљево</t>
  </si>
  <si>
    <t>Врање</t>
  </si>
  <si>
    <t>Вршац</t>
  </si>
  <si>
    <t>Зајечар</t>
  </si>
  <si>
    <t>Зрењанин</t>
  </si>
  <si>
    <t>Јагодина</t>
  </si>
  <si>
    <t>Кикинда</t>
  </si>
  <si>
    <t>Краљево</t>
  </si>
  <si>
    <t>Крушевац</t>
  </si>
  <si>
    <t>Лесковац</t>
  </si>
  <si>
    <t>Лозница</t>
  </si>
  <si>
    <t>Ниш</t>
  </si>
  <si>
    <t>Нови Пазар</t>
  </si>
  <si>
    <t>Панчево</t>
  </si>
  <si>
    <t>Пирот</t>
  </si>
  <si>
    <t>Пожаревац</t>
  </si>
  <si>
    <t>Пријепоље</t>
  </si>
  <si>
    <t>Прокупље</t>
  </si>
  <si>
    <t>Смедерево</t>
  </si>
  <si>
    <t>Сомбор</t>
  </si>
  <si>
    <t>Сремска Митровица</t>
  </si>
  <si>
    <t>Стара Пазова</t>
  </si>
  <si>
    <t>Суботица</t>
  </si>
  <si>
    <t>Ужице</t>
  </si>
  <si>
    <t>Чачак</t>
  </si>
  <si>
    <t>Шабац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</si>
</sst>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</font>
    <font>
      <u/>
      <sz val="11"/>
      <color theme="10"/>
      <name val="Aptos Narrow"/>
      <family val="2"/>
      <charset val="238"/>
      <scheme val="minor"/>
    </font>
    <font>
      <b/>
      <sz val="16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28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"/>
  <sheetViews>
    <sheetView tabSelected="1" zoomScale="85" zoomScaleNormal="85" workbookViewId="0">
      <selection activeCell="K3" sqref="K3"/>
    </sheetView>
  </sheetViews>
  <sheetFormatPr defaultColWidth="9" defaultRowHeight="15" x14ac:dyDescent="0.25"/>
  <cols>
    <col min="1" max="1" width="4" style="1" customWidth="1"/>
    <col min="2" max="2" width="15.5703125" style="1" customWidth="1"/>
    <col min="3" max="3" width="11.5703125" style="1" customWidth="1"/>
    <col min="4" max="4" width="12.5703125" style="1" customWidth="1"/>
    <col min="5" max="5" width="4.42578125" style="1" customWidth="1"/>
    <col min="6" max="6" width="5.7109375" style="1" customWidth="1"/>
    <col min="7" max="7" width="12.28515625" style="3" customWidth="1"/>
    <col min="8" max="8" width="15.28515625" style="3" customWidth="1"/>
    <col min="9" max="9" width="13.5703125" style="3" customWidth="1"/>
    <col min="10" max="10" width="13" style="3" customWidth="1"/>
    <col min="11" max="11" width="109.42578125" style="3" bestFit="1" customWidth="1"/>
    <col min="12" max="12" width="22.42578125" style="3" customWidth="1"/>
    <col min="13" max="13" width="2.42578125" style="1" customWidth="1"/>
    <col min="14" max="14" width="2.140625" style="1" customWidth="1"/>
    <col min="15" max="16384" width="9" style="1"/>
  </cols>
  <sheetData>
    <row r="1" spans="1:12" ht="38.25" customHeight="1" x14ac:dyDescent="0.25">
      <c r="A1" s="4"/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s="2" customFormat="1" ht="28.5" customHeight="1" x14ac:dyDescent="0.25">
      <c r="B2" s="13" t="s">
        <v>11</v>
      </c>
      <c r="C2" s="13"/>
      <c r="D2" s="13"/>
      <c r="E2" s="13"/>
      <c r="G2" s="5" t="s">
        <v>0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5</v>
      </c>
    </row>
    <row r="3" spans="1:12" x14ac:dyDescent="0.25">
      <c r="B3" s="14" t="str">
        <f>HYPERLINK("https://www.purs.gov.rs/aktuelnosti/Konkursi/konkursi/4608161/javni-konkurs-za-popunjavanje-izvrsilackih-radnih-mesta-u-ministarstvu-finansija--poreskoj-upravi---3-deo.html#kontakt","Контакт")</f>
        <v>Контакт</v>
      </c>
      <c r="C3" s="15"/>
      <c r="D3" s="15"/>
      <c r="E3" s="15"/>
      <c r="G3" s="28" t="s">
        <v>10</v>
      </c>
      <c r="H3" s="8" t="s">
        <v>7</v>
      </c>
      <c r="I3" s="6" t="s">
        <v>9</v>
      </c>
      <c r="J3" s="6" t="s">
        <v>8</v>
      </c>
      <c r="K3" s="12" t="str">
        <f>HYPERLINK("https://www.purs.gov.rs/aktuelnosti/Konkursi/konkursi/4608144/javni-konkurs-za-popunjavanje-izvrsilackih-radnih-mesta-u-ministarstvu-finansija--poreskoj-upravi.html#rm1","1 - МЛАЂИ ИНСПЕКТОР ЗА ОПЕРАТИВНИ РАД")</f>
        <v>1 - МЛАЂИ ИНСПЕКТОР ЗА ОПЕРАТИВНИ РАД</v>
      </c>
      <c r="L3" s="12" t="str">
        <f t="shared" ref="L3:L16" si="0"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4" spans="1:12" x14ac:dyDescent="0.25">
      <c r="B4" s="14" t="str">
        <f>HYPERLINK("https://www.purs.gov.rs/aktuelnosti/Konkursi/konkursi/4608161/javni-konkurs-za-popunjavanje-izvrsilackih-radnih-mesta-u-ministarstvu-finansija--poreskoj-upravi---3-deo.html#prijava","Начин подношења пријаве")</f>
        <v>Начин подношења пријаве</v>
      </c>
      <c r="C4" s="16"/>
      <c r="D4" s="16"/>
      <c r="E4" s="17"/>
      <c r="G4" s="28"/>
      <c r="H4" s="8" t="s">
        <v>7</v>
      </c>
      <c r="I4" s="6" t="s">
        <v>9</v>
      </c>
      <c r="J4" s="6" t="s">
        <v>8</v>
      </c>
      <c r="K4" s="12" t="str">
        <f>HYPERLINK("https://www.purs.gov.rs/aktuelnosti/Konkursi/konkursi/4608144/javni-konkurs-za-popunjavanje-izvrsilackih-radnih-mesta-u-ministarstvu-finansija--poreskoj-upravi.html#rm2","2 - МЛАЂИ ИНСПЕКТОР ЗА ОПЕРАТИВНИ РАД")</f>
        <v>2 - МЛАЂИ ИНСПЕКТОР ЗА ОПЕРАТИВНИ РАД</v>
      </c>
      <c r="L4" s="12" t="str">
        <f t="shared" si="0"/>
        <v>приправник</v>
      </c>
    </row>
    <row r="5" spans="1:12" x14ac:dyDescent="0.25">
      <c r="B5" s="18" t="str">
        <f>HYPERLINK("https://www.purs.gov.rs/aktuelnosti/Konkursi/konkursi/4608161/javni-konkurs-za-popunjavanje-izvrsilackih-radnih-mesta-u-ministarstvu-finansija--poreskoj-upravi---3-deo.html#rok","Рок за подношење пријава")</f>
        <v>Рок за подношење пријава</v>
      </c>
      <c r="C5" s="16"/>
      <c r="D5" s="16"/>
      <c r="E5" s="17"/>
      <c r="G5" s="28"/>
      <c r="H5" s="8" t="s">
        <v>7</v>
      </c>
      <c r="I5" s="6" t="s">
        <v>9</v>
      </c>
      <c r="J5" s="6" t="s">
        <v>8</v>
      </c>
      <c r="K5" s="12" t="str">
        <f>HYPERLINK("https://www.purs.gov.rs/aktuelnosti/Konkursi/konkursi/4608144/javni-konkurs-za-popunjavanje-izvrsilackih-radnih-mesta-u-ministarstvu-finansija--poreskoj-upravi.html#rm6","6 - АНАЛИТИЧКИ ПОСЛОВИ ПРУЖАЊА УСЛУГА")</f>
        <v>6 - АНАЛИТИЧКИ ПОСЛОВИ ПРУЖАЊА УСЛУГА</v>
      </c>
      <c r="L5" s="12" t="str">
        <f t="shared" si="0"/>
        <v>приправник</v>
      </c>
    </row>
    <row r="6" spans="1:12" x14ac:dyDescent="0.25">
      <c r="B6" s="14" t="str">
        <f>HYPERLINK("https://www.purs.gov.rs/aktuelnosti/Konkursi/konkursi/4608161/javni-konkurs-za-popunjavanje-izvrsilackih-radnih-mesta-u-ministarstvu-finansija--poreskoj-upravi---3-deo.html#ofk","Опште функционалне компетенције")</f>
        <v>Опште функционалне компетенције</v>
      </c>
      <c r="C6" s="15"/>
      <c r="D6" s="15"/>
      <c r="E6" s="15"/>
      <c r="G6" s="28"/>
      <c r="H6" s="9" t="s">
        <v>7</v>
      </c>
      <c r="I6" s="6" t="s">
        <v>9</v>
      </c>
      <c r="J6" s="6" t="s">
        <v>8</v>
      </c>
      <c r="K6" s="12" t="str">
        <f>HYPERLINK("https://www.purs.gov.rs/aktuelnosti/Konkursi/konkursi/4608144/javni-konkurs-za-popunjavanje-izvrsilackih-radnih-mesta-u-ministarstvu-finansija--poreskoj-upravi.html#rm7","7 - АНАЛИТИЧКИ ПОСЛОВИ ПОРЕСКЕ СТАТИСТИКЕ И ФИСКАЛНЕ АНАЛИЗЕ")</f>
        <v>7 - АНАЛИТИЧКИ ПОСЛОВИ ПОРЕСКЕ СТАТИСТИКЕ И ФИСКАЛНЕ АНАЛИЗЕ</v>
      </c>
      <c r="L6" s="12" t="str">
        <f t="shared" si="0"/>
        <v>приправник</v>
      </c>
    </row>
    <row r="7" spans="1:12" x14ac:dyDescent="0.25">
      <c r="B7" s="14" t="str">
        <f>HYPERLINK("https://www.purs.gov.rs/aktuelnosti/Konkursi/konkursi/4608161/javni-konkurs-za-popunjavanje-izvrsilackih-radnih-mesta-u-ministarstvu-finansija--poreskoj-upravi---3-deo.html#pfk","Посебне функционалне компетенције")</f>
        <v>Посебне функционалне компетенције</v>
      </c>
      <c r="C7" s="15"/>
      <c r="D7" s="15"/>
      <c r="E7" s="15"/>
      <c r="G7" s="28"/>
      <c r="H7" s="8" t="s">
        <v>7</v>
      </c>
      <c r="I7" s="6" t="s">
        <v>9</v>
      </c>
      <c r="J7" s="6" t="s">
        <v>8</v>
      </c>
      <c r="K7" s="12" t="str">
        <f>HYPERLINK("https://www.purs.gov.rs/aktuelnosti/Konkursi/konkursi/4608144/javni-konkurs-za-popunjavanje-izvrsilackih-radnih-mesta-u-ministarstvu-finansija--poreskoj-upravi.html#rm8","8 - АНАЛИТИЧКО-ПОРЕСКИ ПОСЛОВИ НАПЛАТЕ ЗА ПРЕДУЗЕТНИКЕ И ФИЗИЧКА ЛИЦА")</f>
        <v>8 - АНАЛИТИЧКО-ПОРЕСКИ ПОСЛОВИ НАПЛАТЕ ЗА ПРЕДУЗЕТНИКЕ И ФИЗИЧКА ЛИЦА</v>
      </c>
      <c r="L7" s="12" t="str">
        <f t="shared" si="0"/>
        <v>приправник</v>
      </c>
    </row>
    <row r="8" spans="1:12" x14ac:dyDescent="0.25">
      <c r="B8" s="14" t="str">
        <f>HYPERLINK("https://www.purs.gov.rs/aktuelnosti/Konkursi/konkursi/4608161/javni-konkurs-za-popunjavanje-izvrsilackih-radnih-mesta-u-ministarstvu-finansija--poreskoj-upravi---3-deo.html#pk","Понашајне компетенције")</f>
        <v>Понашајне компетенције</v>
      </c>
      <c r="C8" s="15"/>
      <c r="D8" s="15"/>
      <c r="E8" s="15"/>
      <c r="G8" s="28"/>
      <c r="H8" s="8" t="s">
        <v>7</v>
      </c>
      <c r="I8" s="6" t="s">
        <v>9</v>
      </c>
      <c r="J8" s="6" t="s">
        <v>8</v>
      </c>
      <c r="K8" s="12" t="str">
        <f>HYPERLINK("https://www.purs.gov.rs/aktuelnosti/Konkursi/konkursi/4608144/javni-konkurs-za-popunjavanje-izvrsilackih-radnih-mesta-u-ministarstvu-finansija--poreskoj-upravi.html#rm9","9 - АНАЛИТИЧКО-ПОРЕСКИ ПОСЛОВИ НАПЛАТЕ ЗА ПРАВНА ЛИЦА")</f>
        <v>9 - АНАЛИТИЧКО-ПОРЕСКИ ПОСЛОВИ НАПЛАТЕ ЗА ПРАВНА ЛИЦА</v>
      </c>
      <c r="L8" s="12" t="str">
        <f t="shared" si="0"/>
        <v>приправник</v>
      </c>
    </row>
    <row r="9" spans="1:12" x14ac:dyDescent="0.25">
      <c r="B9" s="18" t="str">
        <f>HYPERLINK("https://www.purs.gov.rs/aktuelnosti/Konkursi/konkursi/4608161/javni-konkurs-za-popunjavanje-izvrsilackih-radnih-mesta-u-ministarstvu-finansija--poreskoj-upravi---3-deo.html#dokumentacija","Документација")</f>
        <v>Документација</v>
      </c>
      <c r="C9" s="29"/>
      <c r="D9" s="29"/>
      <c r="E9" s="30"/>
      <c r="G9" s="28"/>
      <c r="H9" s="8" t="s">
        <v>7</v>
      </c>
      <c r="I9" s="6" t="s">
        <v>9</v>
      </c>
      <c r="J9" s="6" t="s">
        <v>8</v>
      </c>
      <c r="K9" s="12" t="str">
        <f>HYPERLINK("https://www.purs.gov.rs/aktuelnosti/Konkursi/konkursi/4608144/javni-konkurs-za-popunjavanje-izvrsilackih-radnih-mesta-u-ministarstvu-finansija--poreskoj-upravi.html#rm10","10 - АНАЛИТИЧКО-ПОРЕСКИ ПОСЛОВИ НАПЛАТЕ ЗА ПРЕДУЗЕТНИКЕ И ФИЗИЧКА ЛИЦА")</f>
        <v>10 - АНАЛИТИЧКО-ПОРЕСКИ ПОСЛОВИ НАПЛАТЕ ЗА ПРЕДУЗЕТНИКЕ И ФИЗИЧКА ЛИЦА</v>
      </c>
      <c r="L9" s="12" t="str">
        <f t="shared" si="0"/>
        <v>приправник</v>
      </c>
    </row>
    <row r="10" spans="1:12" x14ac:dyDescent="0.25">
      <c r="B10" s="14" t="str">
        <f>HYPERLINK("https://www.purs.gov.rs/aktuelnosti/Konkursi/konkursi/4608161/javni-konkurs-za-popunjavanje-izvrsilackih-radnih-mesta-u-ministarstvu-finansija--poreskoj-upravi---3-deo.html#intervju","Интервју")</f>
        <v>Интервју</v>
      </c>
      <c r="C10" s="15"/>
      <c r="D10" s="15"/>
      <c r="E10" s="15"/>
      <c r="G10" s="28"/>
      <c r="H10" s="8" t="s">
        <v>7</v>
      </c>
      <c r="I10" s="6" t="s">
        <v>9</v>
      </c>
      <c r="J10" s="6" t="s">
        <v>8</v>
      </c>
      <c r="K10" s="12" t="str">
        <f>HYPERLINK("https://www.purs.gov.rs/aktuelnosti/Konkursi/konkursi/4608144/javni-konkurs-za-popunjavanje-izvrsilackih-radnih-mesta-u-ministarstvu-finansija--poreskoj-upravi.html#rm11","11 - АНАЛИТИЧКО-ПОРЕСКИ ПОСЛОВИ НАПЛАТЕ ЗА ПРАВНА ЛИЦА")</f>
        <v>11 - АНАЛИТИЧКО-ПОРЕСКИ ПОСЛОВИ НАПЛАТЕ ЗА ПРАВНА ЛИЦА</v>
      </c>
      <c r="L10" s="12" t="str">
        <f t="shared" si="0"/>
        <v>приправник</v>
      </c>
    </row>
    <row r="11" spans="1:12" x14ac:dyDescent="0.25">
      <c r="B11" s="14" t="str">
        <f>HYPERLINK("https://www.purs.gov.rs/aktuelnosti/Konkursi/konkursi/4608161/javni-konkurs-za-popunjavanje-izvrsilackih-radnih-mesta-u-ministarstvu-finansija--poreskoj-upravi---3-deo.html#trajanje","Трајање радног односа")</f>
        <v>Трајање радног односа</v>
      </c>
      <c r="C11" s="25"/>
      <c r="D11" s="25"/>
      <c r="E11" s="25"/>
      <c r="G11" s="28"/>
      <c r="H11" s="8" t="s">
        <v>7</v>
      </c>
      <c r="I11" s="6" t="s">
        <v>9</v>
      </c>
      <c r="J11" s="6" t="s">
        <v>8</v>
      </c>
      <c r="K11" s="12" t="str">
        <f>HYPERLINK("https://www.purs.gov.rs/aktuelnosti/Konkursi/konkursi/4608144/javni-konkurs-za-popunjavanje-izvrsilackih-radnih-mesta-u-ministarstvu-finansija--poreskoj-upravi.html#rm12","12 - АНАЛИТИЧКО-ПОРЕСКИ ПОСЛОВИ НАПЛАТЕ ЗА ПРЕДУЗЕТНИКЕ И ФИЗИЧКА ЛИЦА")</f>
        <v>12 - АНАЛИТИЧКО-ПОРЕСКИ ПОСЛОВИ НАПЛАТЕ ЗА ПРЕДУЗЕТНИКЕ И ФИЗИЧКА ЛИЦА</v>
      </c>
      <c r="L11" s="12" t="str">
        <f t="shared" si="0"/>
        <v>приправник</v>
      </c>
    </row>
    <row r="12" spans="1:12" x14ac:dyDescent="0.25">
      <c r="B12" s="14" t="str">
        <f>HYPERLINK("https://www.purs.gov.rs/aktuelnosti/Konkursi/konkursi/4608161/javni-konkurs-za-popunjavanje-izvrsilackih-radnih-mesta-u-ministarstvu-finansija--poreskoj-upravi---3-deo.html#dat","Датум и место провере компетенција")</f>
        <v>Датум и место провере компетенција</v>
      </c>
      <c r="C12" s="25"/>
      <c r="D12" s="25"/>
      <c r="E12" s="25"/>
      <c r="G12" s="28"/>
      <c r="H12" s="8" t="s">
        <v>7</v>
      </c>
      <c r="I12" s="6" t="s">
        <v>9</v>
      </c>
      <c r="J12" s="6" t="s">
        <v>8</v>
      </c>
      <c r="K12" s="12" t="str">
        <f>HYPERLINK("https://www.purs.gov.rs/aktuelnosti/Konkursi/konkursi/4608144/javni-konkurs-za-popunjavanje-izvrsilackih-radnih-mesta-u-ministarstvu-finansija--poreskoj-upravi.html#rm13","13 - АНАЛИТИЧКО-ПОРЕСКИ ПОСЛОВИ НАПЛАТЕ ЗА ПРЕДУЗЕТНИКЕ И ФИЗИЧКА ЛИЦА")</f>
        <v>13 - АНАЛИТИЧКО-ПОРЕСКИ ПОСЛОВИ НАПЛАТЕ ЗА ПРЕДУЗЕТНИКЕ И ФИЗИЧКА ЛИЦА</v>
      </c>
      <c r="L12" s="12" t="str">
        <f t="shared" si="0"/>
        <v>приправник</v>
      </c>
    </row>
    <row r="13" spans="1:12" x14ac:dyDescent="0.25">
      <c r="B13" s="26" t="s">
        <v>12</v>
      </c>
      <c r="C13" s="26"/>
      <c r="D13" s="26"/>
      <c r="E13" s="14" t="str">
        <f>HYPERLINK("https://www.purs.gov.rs/upload/media/2025/3/24/759287/Tekst_javnog_konkursa.docx","→")</f>
        <v>→</v>
      </c>
      <c r="G13" s="28"/>
      <c r="H13" s="8" t="s">
        <v>7</v>
      </c>
      <c r="I13" s="6" t="s">
        <v>9</v>
      </c>
      <c r="J13" s="6" t="s">
        <v>8</v>
      </c>
      <c r="K13" s="12" t="str">
        <f>HYPERLINK("https://www.purs.gov.rs/aktuelnosti/Konkursi/konkursi/4608144/javni-konkurs-za-popunjavanje-izvrsilackih-radnih-mesta-u-ministarstvu-finansija--poreskoj-upravi.html#rm14","14 - АНАЛИТИЧКО-ПОРЕСКИ ПОСЛОВИ НАПЛАТЕ ЗА ПРАВНА ЛИЦА")</f>
        <v>14 - АНАЛИТИЧКО-ПОРЕСКИ ПОСЛОВИ НАПЛАТЕ ЗА ПРАВНА ЛИЦА</v>
      </c>
      <c r="L13" s="12" t="str">
        <f t="shared" si="0"/>
        <v>приправник</v>
      </c>
    </row>
    <row r="14" spans="1:12" x14ac:dyDescent="0.25">
      <c r="B14" s="26"/>
      <c r="C14" s="26"/>
      <c r="D14" s="26"/>
      <c r="E14" s="27"/>
      <c r="G14" s="28"/>
      <c r="H14" s="8" t="s">
        <v>7</v>
      </c>
      <c r="I14" s="6" t="s">
        <v>9</v>
      </c>
      <c r="J14" s="6" t="s">
        <v>8</v>
      </c>
      <c r="K14" s="12" t="str">
        <f>HYPERLINK("https://www.purs.gov.rs/aktuelnosti/Konkursi/konkursi/4608144/javni-konkurs-za-popunjavanje-izvrsilackih-radnih-mesta-u-ministarstvu-finansija--poreskoj-upravi.html#rm15","15 - АНАЛИТИЧКО-ПОРЕСКИ ПОСЛОВИ НАПЛАТЕ ЗА ПРЕДУЗЕТНИКЕ И ФИЗИЧКА ЛИЦА")</f>
        <v>15 - АНАЛИТИЧКО-ПОРЕСКИ ПОСЛОВИ НАПЛАТЕ ЗА ПРЕДУЗЕТНИКЕ И ФИЗИЧКА ЛИЦА</v>
      </c>
      <c r="L14" s="12" t="str">
        <f t="shared" si="0"/>
        <v>приправник</v>
      </c>
    </row>
    <row r="15" spans="1:12" x14ac:dyDescent="0.25">
      <c r="G15" s="28"/>
      <c r="H15" s="8" t="s">
        <v>7</v>
      </c>
      <c r="I15" s="6" t="s">
        <v>9</v>
      </c>
      <c r="J15" s="6" t="s">
        <v>8</v>
      </c>
      <c r="K15" s="12" t="str">
        <f>HYPERLINK("https://www.purs.gov.rs/aktuelnosti/Konkursi/konkursi/4608144/javni-konkurs-za-popunjavanje-izvrsilackih-radnih-mesta-u-ministarstvu-finansija--poreskoj-upravi.html#rm16","16 - АНАЛИТИЧКО-ПОРЕСКИ ПОСЛОВИ НАПЛАТЕ ЗА ПРАВНА ЛИЦА")</f>
        <v>16 - АНАЛИТИЧКО-ПОРЕСКИ ПОСЛОВИ НАПЛАТЕ ЗА ПРАВНА ЛИЦА</v>
      </c>
      <c r="L15" s="12" t="str">
        <f t="shared" si="0"/>
        <v>приправник</v>
      </c>
    </row>
    <row r="16" spans="1:12" x14ac:dyDescent="0.25">
      <c r="G16" s="28"/>
      <c r="H16" s="8" t="s">
        <v>7</v>
      </c>
      <c r="I16" s="6" t="s">
        <v>9</v>
      </c>
      <c r="J16" s="6" t="s">
        <v>8</v>
      </c>
      <c r="K16" s="12" t="str">
        <f>HYPERLINK("https://www.purs.gov.rs/aktuelnosti/Konkursi/konkursi/4608144/javni-konkurs-za-popunjavanje-izvrsilackih-radnih-mesta-u-ministarstvu-finansija--poreskoj-upravi.html#rm17","17 - АНАЛИТИЧКО-ПОРЕСКИ ПОСЛОВИ НАПЛАТЕ ЗА ПРЕДУЗЕТНИКЕ И ФИЗИЧКА ЛИЦА")</f>
        <v>17 - АНАЛИТИЧКО-ПОРЕСКИ ПОСЛОВИ НАПЛАТЕ ЗА ПРЕДУЗЕТНИКЕ И ФИЗИЧКА ЛИЦА</v>
      </c>
      <c r="L16" s="12" t="str">
        <f t="shared" si="0"/>
        <v>приправник</v>
      </c>
    </row>
    <row r="17" spans="7:12" x14ac:dyDescent="0.25">
      <c r="G17" s="28"/>
      <c r="H17" s="9" t="s">
        <v>7</v>
      </c>
      <c r="I17" s="6" t="s">
        <v>8</v>
      </c>
      <c r="J17" s="6" t="s">
        <v>8</v>
      </c>
      <c r="K17" s="12" t="str">
        <f>HYPERLINK("https://www.purs.gov.rs/aktuelnosti/Konkursi/konkursi/4608144/javni-konkurs-za-popunjavanje-izvrsilackih-radnih-mesta-u-ministarstvu-finansija--poreskoj-upravi.html#rm41","41 - ИНСПЕКТОР ПОРЕСКЕ ПОЛИЦИЈЕ")</f>
        <v>41 - ИНСПЕКТОР ПОРЕСКЕ ПОЛИЦИЈЕ</v>
      </c>
      <c r="L17" s="7" t="str">
        <f>HYPERLINK("https://www.purs.gov.rs/aktuelnosti/Konkursi/konkursi/4608161/javni-konkurs-za-popunjavanje-izvrsilackih-radnih-mesta-u-ministarstvu-finansija--poreskoj-upravi---3-deo.html#pfk41","41-ПФК")</f>
        <v>41-ПФК</v>
      </c>
    </row>
    <row r="18" spans="7:12" x14ac:dyDescent="0.25">
      <c r="G18" s="28"/>
      <c r="H18" s="9" t="s">
        <v>7</v>
      </c>
      <c r="I18" s="6" t="s">
        <v>8</v>
      </c>
      <c r="J18" s="6" t="s">
        <v>8</v>
      </c>
      <c r="K18" s="12" t="str">
        <f>HYPERLINK("https://www.purs.gov.rs/aktuelnosti/Konkursi/konkursi/4608144/javni-konkurs-za-popunjavanje-izvrsilackih-radnih-mesta-u-ministarstvu-finansija--poreskoj-upravi.html#rm42","42 - САМОСТАЛНИ ИНСПЕКТОР ЗА ОПЕРАТИВНИ РАД")</f>
        <v>42 - САМОСТАЛНИ ИНСПЕКТОР ЗА ОПЕРАТИВНИ РАД</v>
      </c>
      <c r="L18" s="7" t="str">
        <f>HYPERLINK("https://www.purs.gov.rs/aktuelnosti/Konkursi/konkursi/4608161/javni-konkurs-za-popunjavanje-izvrsilackih-radnih-mesta-u-ministarstvu-finansija--poreskoj-upravi---3-deo.html#pfk42","42-ПФК")</f>
        <v>42-ПФК</v>
      </c>
    </row>
    <row r="19" spans="7:12" x14ac:dyDescent="0.25">
      <c r="G19" s="28"/>
      <c r="H19" s="9" t="s">
        <v>7</v>
      </c>
      <c r="I19" s="6" t="s">
        <v>8</v>
      </c>
      <c r="J19" s="6" t="s">
        <v>8</v>
      </c>
      <c r="K19" s="12" t="str">
        <f>HYPERLINK("https://www.purs.gov.rs/aktuelnosti/Konkursi/konkursi/4608144/javni-konkurs-za-popunjavanje-izvrsilackih-radnih-mesta-u-ministarstvu-finansija--poreskoj-upravi.html#rm43","43 - ВИШИ ИНСПЕКТОР ЗА ОПЕРАТИВНИ РАД")</f>
        <v>43 - ВИШИ ИНСПЕКТОР ЗА ОПЕРАТИВНИ РАД</v>
      </c>
      <c r="L19" s="7" t="str">
        <f>HYPERLINK("https://www.purs.gov.rs/aktuelnosti/Konkursi/konkursi/4608161/javni-konkurs-za-popunjavanje-izvrsilackih-radnih-mesta-u-ministarstvu-finansija--poreskoj-upravi---3-deo.html#pfk43","43-ПФК")</f>
        <v>43-ПФК</v>
      </c>
    </row>
    <row r="20" spans="7:12" x14ac:dyDescent="0.25">
      <c r="G20" s="28"/>
      <c r="H20" s="9" t="s">
        <v>7</v>
      </c>
      <c r="I20" s="6" t="s">
        <v>8</v>
      </c>
      <c r="J20" s="6" t="s">
        <v>8</v>
      </c>
      <c r="K20" s="12" t="str">
        <f>HYPERLINK("https://www.purs.gov.rs/aktuelnosti/Konkursi/konkursi/4608144/javni-konkurs-za-popunjavanje-izvrsilackih-radnih-mesta-u-ministarstvu-finansija--poreskoj-upravi.html#rm44","44 - ИНСПЕКТОР ЗА ОПЕРАТИВНИ РАД")</f>
        <v>44 - ИНСПЕКТОР ЗА ОПЕРАТИВНИ РАД</v>
      </c>
      <c r="L20" s="7" t="str">
        <f>HYPERLINK("https://www.purs.gov.rs/aktuelnosti/Konkursi/konkursi/4608161/javni-konkurs-za-popunjavanje-izvrsilackih-radnih-mesta-u-ministarstvu-finansija--poreskoj-upravi---3-deo.html#pfk44","44-ПФК")</f>
        <v>44-ПФК</v>
      </c>
    </row>
    <row r="21" spans="7:12" x14ac:dyDescent="0.25">
      <c r="G21" s="28"/>
      <c r="H21" s="9" t="s">
        <v>7</v>
      </c>
      <c r="I21" s="6" t="s">
        <v>8</v>
      </c>
      <c r="J21" s="6" t="s">
        <v>8</v>
      </c>
      <c r="K21" s="12" t="str">
        <f>HYPERLINK("https://www.purs.gov.rs/aktuelnosti/Konkursi/konkursi/4608144/javni-konkurs-za-popunjavanje-izvrsilackih-radnih-mesta-u-ministarstvu-finansija--poreskoj-upravi.html#rm45","45 - ВИШИ ИНСПЕКТОР ЗА ОПЕРАТИВНИ РАД")</f>
        <v>45 - ВИШИ ИНСПЕКТОР ЗА ОПЕРАТИВНИ РАД</v>
      </c>
      <c r="L21" s="7" t="str">
        <f>HYPERLINK("https://www.purs.gov.rs/aktuelnosti/Konkursi/konkursi/4608161/javni-konkurs-za-popunjavanje-izvrsilackih-radnih-mesta-u-ministarstvu-finansija--poreskoj-upravi---3-deo.html#pfk45","45-ПФК")</f>
        <v>45-ПФК</v>
      </c>
    </row>
    <row r="22" spans="7:12" x14ac:dyDescent="0.25">
      <c r="G22" s="28"/>
      <c r="H22" s="9" t="s">
        <v>7</v>
      </c>
      <c r="I22" s="6" t="s">
        <v>8</v>
      </c>
      <c r="J22" s="6" t="s">
        <v>8</v>
      </c>
      <c r="K22" s="12" t="str">
        <f>HYPERLINK("https://www.purs.gov.rs/aktuelnosti/Konkursi/konkursi/4608144/javni-konkurs-za-popunjavanje-izvrsilackih-radnih-mesta-u-ministarstvu-finansija--poreskoj-upravi.html#rm63","63 - ВИШИ ПОРЕСКИ ИНСПЕКТОР")</f>
        <v>63 - ВИШИ ПОРЕСКИ ИНСПЕКТОР</v>
      </c>
      <c r="L22" s="7" t="str">
        <f>HYPERLINK("https://www.purs.gov.rs/aktuelnosti/Konkursi/konkursi/4608161/javni-konkurs-za-popunjavanje-izvrsilackih-radnih-mesta-u-ministarstvu-finansija--poreskoj-upravi---3-deo.html#pfk63","63-ПФК")</f>
        <v>63-ПФК</v>
      </c>
    </row>
    <row r="23" spans="7:12" x14ac:dyDescent="0.25">
      <c r="G23" s="28"/>
      <c r="H23" s="9" t="s">
        <v>7</v>
      </c>
      <c r="I23" s="6" t="s">
        <v>8</v>
      </c>
      <c r="J23" s="6" t="s">
        <v>8</v>
      </c>
      <c r="K23" s="12" t="str">
        <f>HYPERLINK("https://www.purs.gov.rs/aktuelnosti/Konkursi/konkursi/4608144/javni-konkurs-za-popunjavanje-izvrsilackih-radnih-mesta-u-ministarstvu-finansija--poreskoj-upravi.html#rm64","64 - ИНСПЕКТОР - АНАЛИТИЧАР")</f>
        <v>64 - ИНСПЕКТОР - АНАЛИТИЧАР</v>
      </c>
      <c r="L23" s="7" t="str">
        <f>HYPERLINK("https://www.purs.gov.rs/aktuelnosti/Konkursi/konkursi/4608161/javni-konkurs-za-popunjavanje-izvrsilackih-radnih-mesta-u-ministarstvu-finansija--poreskoj-upravi---3-deo.html#pfk64","64-ПФК")</f>
        <v>64-ПФК</v>
      </c>
    </row>
    <row r="24" spans="7:12" ht="15" customHeight="1" x14ac:dyDescent="0.25">
      <c r="G24" s="28"/>
      <c r="H24" s="9" t="s">
        <v>7</v>
      </c>
      <c r="I24" s="6" t="s">
        <v>8</v>
      </c>
      <c r="J24" s="6" t="s">
        <v>8</v>
      </c>
      <c r="K24" s="12" t="str">
        <f>HYPERLINK("https://www.purs.gov.rs/aktuelnosti/Konkursi/konkursi/4608144/javni-konkurs-za-popunjavanje-izvrsilackih-radnih-mesta-u-ministarstvu-finansija--poreskoj-upravi.html#rm65","65 - ВИШИ ПОРЕСКИ ИНСПЕКТОР - АНАЛИТИЧАР")</f>
        <v>65 - ВИШИ ПОРЕСКИ ИНСПЕКТОР - АНАЛИТИЧАР</v>
      </c>
      <c r="L24" s="7" t="str">
        <f>HYPERLINK("https://www.purs.gov.rs/aktuelnosti/Konkursi/konkursi/4608161/javni-konkurs-za-popunjavanje-izvrsilackih-radnih-mesta-u-ministarstvu-finansija--poreskoj-upravi---3-deo.html#pfk65","65-ПФК")</f>
        <v>65-ПФК</v>
      </c>
    </row>
    <row r="25" spans="7:12" ht="15" customHeight="1" x14ac:dyDescent="0.25">
      <c r="G25" s="28"/>
      <c r="H25" s="9" t="s">
        <v>7</v>
      </c>
      <c r="I25" s="6" t="s">
        <v>8</v>
      </c>
      <c r="J25" s="6" t="s">
        <v>8</v>
      </c>
      <c r="K25" s="12" t="str">
        <f>HYPERLINK("https://www.purs.gov.rs/aktuelnosti/Konkursi/konkursi/4608144/javni-konkurs-za-popunjavanje-izvrsilackih-radnih-mesta-u-ministarstvu-finansija--poreskoj-upravi.html#rm66","66 - САРАДНИК ЗА МЕЂУНАРОДНУ САРАДЊУ")</f>
        <v>66 - САРАДНИК ЗА МЕЂУНАРОДНУ САРАДЊУ</v>
      </c>
      <c r="L25" s="7" t="str">
        <f>HYPERLINK("https://www.purs.gov.rs/aktuelnosti/Konkursi/konkursi/4608161/javni-konkurs-za-popunjavanje-izvrsilackih-radnih-mesta-u-ministarstvu-finansija--poreskoj-upravi---3-deo.html#pfk66","66-ПФК")</f>
        <v>66-ПФК</v>
      </c>
    </row>
    <row r="26" spans="7:12" x14ac:dyDescent="0.25">
      <c r="G26" s="28"/>
      <c r="H26" s="9" t="s">
        <v>7</v>
      </c>
      <c r="I26" s="6" t="s">
        <v>8</v>
      </c>
      <c r="J26" s="6" t="s">
        <v>8</v>
      </c>
      <c r="K26" s="12" t="str">
        <f>HYPERLINK("https://www.purs.gov.rs/aktuelnosti/Konkursi/konkursi/4608144/javni-konkurs-za-popunjavanje-izvrsilackih-radnih-mesta-u-ministarstvu-finansija--poreskoj-upravi.html#rm67","67 - СТРУЧНО-ОПЕРАТИВНИ И ИНФОРМАТИЧКИ ПОСЛОВИ АНАЛИЗЕ РИЗИКА")</f>
        <v>67 - СТРУЧНО-ОПЕРАТИВНИ И ИНФОРМАТИЧКИ ПОСЛОВИ АНАЛИЗЕ РИЗИКА</v>
      </c>
      <c r="L26" s="7" t="str">
        <f>HYPERLINK("https://www.purs.gov.rs/aktuelnosti/Konkursi/konkursi/4608161/javni-konkurs-za-popunjavanje-izvrsilackih-radnih-mesta-u-ministarstvu-finansija--poreskoj-upravi---3-deo.html#pfk67","67-ПФК")</f>
        <v>67-ПФК</v>
      </c>
    </row>
    <row r="27" spans="7:12" x14ac:dyDescent="0.25">
      <c r="G27" s="28"/>
      <c r="H27" s="9" t="s">
        <v>7</v>
      </c>
      <c r="I27" s="6" t="s">
        <v>8</v>
      </c>
      <c r="J27" s="6" t="s">
        <v>8</v>
      </c>
      <c r="K27" s="12" t="str">
        <f>HYPERLINK("https://www.purs.gov.rs/aktuelnosti/Konkursi/konkursi/4608144/javni-konkurs-za-popunjavanje-izvrsilackih-radnih-mesta-u-ministarstvu-finansija--poreskoj-upravi.html#rm68","68 - ВИШИ ИНСПЕКТОР ПОРЕСКЕ КОНТРОЛЕ")</f>
        <v>68 - ВИШИ ИНСПЕКТОР ПОРЕСКЕ КОНТРОЛЕ</v>
      </c>
      <c r="L27" s="7" t="str">
        <f>HYPERLINK("https://www.purs.gov.rs/aktuelnosti/Konkursi/konkursi/4608161/javni-konkurs-za-popunjavanje-izvrsilackih-radnih-mesta-u-ministarstvu-finansija--poreskoj-upravi---3-deo.html#pfk68","68-ПФК")</f>
        <v>68-ПФК</v>
      </c>
    </row>
    <row r="28" spans="7:12" x14ac:dyDescent="0.25">
      <c r="G28" s="28"/>
      <c r="H28" s="9" t="s">
        <v>7</v>
      </c>
      <c r="I28" s="6" t="s">
        <v>8</v>
      </c>
      <c r="J28" s="6" t="s">
        <v>8</v>
      </c>
      <c r="K28" s="12" t="str">
        <f>HYPERLINK("https://www.purs.gov.rs/aktuelnosti/Konkursi/konkursi/4608144/javni-konkurs-za-popunjavanje-izvrsilackih-radnih-mesta-u-ministarstvu-finansija--poreskoj-upravi.html#rm69","69 - ИНСПЕКТОР ПОРЕСКЕ КОНТРОЛЕ 1")</f>
        <v>69 - ИНСПЕКТОР ПОРЕСКЕ КОНТРОЛЕ 1</v>
      </c>
      <c r="L28" s="7" t="str">
        <f>HYPERLINK("https://www.purs.gov.rs/aktuelnosti/Konkursi/konkursi/4608161/javni-konkurs-za-popunjavanje-izvrsilackih-radnih-mesta-u-ministarstvu-finansija--poreskoj-upravi---3-deo.html#pfk69","69-ПФК")</f>
        <v>69-ПФК</v>
      </c>
    </row>
    <row r="29" spans="7:12" x14ac:dyDescent="0.25">
      <c r="G29" s="28"/>
      <c r="H29" s="9" t="s">
        <v>7</v>
      </c>
      <c r="I29" s="6" t="s">
        <v>8</v>
      </c>
      <c r="J29" s="6" t="s">
        <v>8</v>
      </c>
      <c r="K29" s="12" t="str">
        <f>HYPERLINK("https://www.purs.gov.rs/aktuelnosti/Konkursi/konkursi/4608144/javni-konkurs-za-popunjavanje-izvrsilackih-radnih-mesta-u-ministarstvu-finansija--poreskoj-upravi.html#rm70","70 - АНАЛИТИЧКО – ПОРЕСКИ ПОСЛОВИ ПОРЕСКЕ КОНТРОЛЕ")</f>
        <v>70 - АНАЛИТИЧКО – ПОРЕСКИ ПОСЛОВИ ПОРЕСКЕ КОНТРОЛЕ</v>
      </c>
      <c r="L29" s="7" t="str">
        <f>HYPERLINK("https://www.purs.gov.rs/aktuelnosti/Konkursi/konkursi/4608161/javni-konkurs-za-popunjavanje-izvrsilackih-radnih-mesta-u-ministarstvu-finansija--poreskoj-upravi---3-deo.html#pfk70","70-ПФК")</f>
        <v>70-ПФК</v>
      </c>
    </row>
    <row r="30" spans="7:12" x14ac:dyDescent="0.25">
      <c r="G30" s="28"/>
      <c r="H30" s="9" t="s">
        <v>7</v>
      </c>
      <c r="I30" s="6" t="s">
        <v>8</v>
      </c>
      <c r="J30" s="6" t="s">
        <v>8</v>
      </c>
      <c r="K30" s="12" t="str">
        <f>HYPERLINK("https://www.purs.gov.rs/aktuelnosti/Konkursi/konkursi/4608144/javni-konkurs-za-popunjavanje-izvrsilackih-radnih-mesta-u-ministarstvu-finansija--poreskoj-upravi.html#rm71","71 - ИНСПЕКТОР ПОРЕСКЕ КОНТРОЛЕ 1")</f>
        <v>71 - ИНСПЕКТОР ПОРЕСКЕ КОНТРОЛЕ 1</v>
      </c>
      <c r="L30" s="7" t="str">
        <f>HYPERLINK("https://www.purs.gov.rs/aktuelnosti/Konkursi/konkursi/4608161/javni-konkurs-za-popunjavanje-izvrsilackih-radnih-mesta-u-ministarstvu-finansija--poreskoj-upravi---3-deo.html#pfk71","71-ПФК")</f>
        <v>71-ПФК</v>
      </c>
    </row>
    <row r="31" spans="7:12" x14ac:dyDescent="0.25">
      <c r="G31" s="28"/>
      <c r="H31" s="9" t="s">
        <v>7</v>
      </c>
      <c r="I31" s="6" t="s">
        <v>8</v>
      </c>
      <c r="J31" s="6" t="s">
        <v>8</v>
      </c>
      <c r="K31" s="12" t="str">
        <f>HYPERLINK("https://www.purs.gov.rs/aktuelnosti/Konkursi/konkursi/4608144/javni-konkurs-za-popunjavanje-izvrsilackih-radnih-mesta-u-ministarstvu-finansija--poreskoj-upravi.html#rm72","72 - ИНСПЕКТОР ПОРЕСКЕ КОНТРОЛЕ")</f>
        <v>72 - ИНСПЕКТОР ПОРЕСКЕ КОНТРОЛЕ</v>
      </c>
      <c r="L31" s="7" t="str">
        <f>HYPERLINK("https://www.purs.gov.rs/aktuelnosti/Konkursi/konkursi/4608161/javni-konkurs-za-popunjavanje-izvrsilackih-radnih-mesta-u-ministarstvu-finansija--poreskoj-upravi---3-deo.html#pfk72","72-ПФК")</f>
        <v>72-ПФК</v>
      </c>
    </row>
    <row r="32" spans="7:12" x14ac:dyDescent="0.25">
      <c r="G32" s="28"/>
      <c r="H32" s="9" t="s">
        <v>7</v>
      </c>
      <c r="I32" s="6" t="s">
        <v>8</v>
      </c>
      <c r="J32" s="6" t="s">
        <v>8</v>
      </c>
      <c r="K32" s="12" t="str">
        <f>HYPERLINK("https://www.purs.gov.rs/aktuelnosti/Konkursi/konkursi/4608144/javni-konkurs-za-popunjavanje-izvrsilackih-radnih-mesta-u-ministarstvu-finansija--poreskoj-upravi.html#rm73","73 - АНАЛИТИЧКО – ПОРЕСКИ ПОСЛОВИ ПОРЕСКЕ КОНТРОЛЕ")</f>
        <v>73 - АНАЛИТИЧКО – ПОРЕСКИ ПОСЛОВИ ПОРЕСКЕ КОНТРОЛЕ</v>
      </c>
      <c r="L32" s="7" t="str">
        <f>HYPERLINK("https://www.purs.gov.rs/aktuelnosti/Konkursi/konkursi/4608161/javni-konkurs-za-popunjavanje-izvrsilackih-radnih-mesta-u-ministarstvu-finansija--poreskoj-upravi---3-deo.html#pfk73","73-ПФК")</f>
        <v>73-ПФК</v>
      </c>
    </row>
    <row r="33" spans="7:12" x14ac:dyDescent="0.25">
      <c r="G33" s="28"/>
      <c r="H33" s="9" t="s">
        <v>7</v>
      </c>
      <c r="I33" s="6" t="s">
        <v>8</v>
      </c>
      <c r="J33" s="6" t="s">
        <v>8</v>
      </c>
      <c r="K33" s="12" t="str">
        <f>HYPERLINK("https://www.purs.gov.rs/aktuelnosti/Konkursi/konkursi/4608144/javni-konkurs-za-popunjavanje-izvrsilackih-radnih-mesta-u-ministarstvu-finansija--poreskoj-upravi.html#rm74","74 - ВИШИ ИНСПЕКТОР ПОРЕСКЕ КОНТРОЛЕ")</f>
        <v>74 - ВИШИ ИНСПЕКТОР ПОРЕСКЕ КОНТРОЛЕ</v>
      </c>
      <c r="L33" s="7" t="str">
        <f>HYPERLINK("https://www.purs.gov.rs/aktuelnosti/Konkursi/konkursi/4608161/javni-konkurs-za-popunjavanje-izvrsilackih-radnih-mesta-u-ministarstvu-finansija--poreskoj-upravi---3-deo.html#pfk74","74-ПФК")</f>
        <v>74-ПФК</v>
      </c>
    </row>
    <row r="34" spans="7:12" x14ac:dyDescent="0.25">
      <c r="G34" s="28"/>
      <c r="H34" s="9" t="s">
        <v>7</v>
      </c>
      <c r="I34" s="6" t="s">
        <v>8</v>
      </c>
      <c r="J34" s="6" t="s">
        <v>8</v>
      </c>
      <c r="K34" s="12" t="str">
        <f>HYPERLINK("https://www.purs.gov.rs/aktuelnosti/Konkursi/konkursi/4608144/javni-konkurs-za-popunjavanje-izvrsilackih-radnih-mesta-u-ministarstvu-finansija--poreskoj-upravi.html#rm75","75 - ИНСПЕКТОР ПОРЕСКЕ КОНТРОЛЕ")</f>
        <v>75 - ИНСПЕКТОР ПОРЕСКЕ КОНТРОЛЕ</v>
      </c>
      <c r="L34" s="7" t="str">
        <f>HYPERLINK("https://www.purs.gov.rs/aktuelnosti/Konkursi/konkursi/4608161/javni-konkurs-za-popunjavanje-izvrsilackih-radnih-mesta-u-ministarstvu-finansija--poreskoj-upravi---3-deo.html#pfk75","75-ПФК")</f>
        <v>75-ПФК</v>
      </c>
    </row>
    <row r="35" spans="7:12" x14ac:dyDescent="0.25">
      <c r="G35" s="28"/>
      <c r="H35" s="9" t="s">
        <v>7</v>
      </c>
      <c r="I35" s="6" t="s">
        <v>8</v>
      </c>
      <c r="J35" s="6" t="s">
        <v>8</v>
      </c>
      <c r="K35" s="12" t="str">
        <f>HYPERLINK("https://www.purs.gov.rs/aktuelnosti/Konkursi/konkursi/4608144/javni-konkurs-za-popunjavanje-izvrsilackih-radnih-mesta-u-ministarstvu-finansija--poreskoj-upravi.html#rm76","76 - АНАЛИТИЧКО – ПОРЕСКИ ПОСЛОВИ ПОРЕСКЕ КОНТРОЛЕ")</f>
        <v>76 - АНАЛИТИЧКО – ПОРЕСКИ ПОСЛОВИ ПОРЕСКЕ КОНТРОЛЕ</v>
      </c>
      <c r="L35" s="7" t="str">
        <f>HYPERLINK("https://www.purs.gov.rs/aktuelnosti/Konkursi/konkursi/4608161/javni-konkurs-za-popunjavanje-izvrsilackih-radnih-mesta-u-ministarstvu-finansija--poreskoj-upravi---3-deo.html#pfk76","76-ПФК")</f>
        <v>76-ПФК</v>
      </c>
    </row>
    <row r="36" spans="7:12" x14ac:dyDescent="0.25">
      <c r="G36" s="28"/>
      <c r="H36" s="9" t="s">
        <v>7</v>
      </c>
      <c r="I36" s="6" t="s">
        <v>8</v>
      </c>
      <c r="J36" s="6" t="s">
        <v>8</v>
      </c>
      <c r="K36" s="12" t="str">
        <f>HYPERLINK("https://www.purs.gov.rs/aktuelnosti/Konkursi/konkursi/4608144/javni-konkurs-za-popunjavanje-izvrsilackih-radnih-mesta-u-ministarstvu-finansija--poreskoj-upravi.html#rm77","77 - ИНСПЕКТОР ПОРЕСКЕ КОНТРОЛЕ 1")</f>
        <v>77 - ИНСПЕКТОР ПОРЕСКЕ КОНТРОЛЕ 1</v>
      </c>
      <c r="L36" s="7" t="str">
        <f>HYPERLINK("https://www.purs.gov.rs/aktuelnosti/Konkursi/konkursi/4608161/javni-konkurs-za-popunjavanje-izvrsilackih-radnih-mesta-u-ministarstvu-finansija--poreskoj-upravi---3-deo.html#pfk77","77-ПФК")</f>
        <v>77-ПФК</v>
      </c>
    </row>
    <row r="37" spans="7:12" x14ac:dyDescent="0.25">
      <c r="G37" s="28"/>
      <c r="H37" s="9" t="s">
        <v>7</v>
      </c>
      <c r="I37" s="6" t="s">
        <v>8</v>
      </c>
      <c r="J37" s="6" t="s">
        <v>8</v>
      </c>
      <c r="K37" s="12" t="str">
        <f>HYPERLINK("https://www.purs.gov.rs/aktuelnosti/Konkursi/konkursi/4608144/javni-konkurs-za-popunjavanje-izvrsilackih-radnih-mesta-u-ministarstvu-finansija--poreskoj-upravi.html#rm78","78 - ПОРЕСКИ САВЕТНИК ЗА ПОСЛОВЕ НАПЛАТЕ")</f>
        <v>78 - ПОРЕСКИ САВЕТНИК ЗА ПОСЛОВЕ НАПЛАТЕ</v>
      </c>
      <c r="L37" s="7" t="str">
        <f>HYPERLINK("https://www.purs.gov.rs/aktuelnosti/Konkursi/konkursi/4608161/javni-konkurs-za-popunjavanje-izvrsilackih-radnih-mesta-u-ministarstvu-finansija--poreskoj-upravi---3-deo.html#pfk78","78-ПФК")</f>
        <v>78-ПФК</v>
      </c>
    </row>
    <row r="38" spans="7:12" x14ac:dyDescent="0.25">
      <c r="G38" s="28"/>
      <c r="H38" s="9" t="s">
        <v>7</v>
      </c>
      <c r="I38" s="6" t="s">
        <v>8</v>
      </c>
      <c r="J38" s="6" t="s">
        <v>8</v>
      </c>
      <c r="K38" s="12" t="str">
        <f>HYPERLINK("https://www.purs.gov.rs/aktuelnosti/Konkursi/konkursi/4608144/javni-konkurs-za-popunjavanje-izvrsilackih-radnih-mesta-u-ministarstvu-finansija--poreskoj-upravi.html#rm79","79 - ПОРЕСКИ ПОСЛОВИ НАПЛАТЕ")</f>
        <v>79 - ПОРЕСКИ ПОСЛОВИ НАПЛАТЕ</v>
      </c>
      <c r="L38" s="7" t="str">
        <f>HYPERLINK("https://www.purs.gov.rs/aktuelnosti/Konkursi/konkursi/4608161/javni-konkurs-za-popunjavanje-izvrsilackih-radnih-mesta-u-ministarstvu-finansija--poreskoj-upravi---3-deo.html#pfk79","79-ПФК")</f>
        <v>79-ПФК</v>
      </c>
    </row>
    <row r="39" spans="7:12" x14ac:dyDescent="0.25">
      <c r="G39" s="28"/>
      <c r="H39" s="9" t="s">
        <v>7</v>
      </c>
      <c r="I39" s="6" t="s">
        <v>8</v>
      </c>
      <c r="J39" s="6" t="s">
        <v>8</v>
      </c>
      <c r="K39" s="12" t="str">
        <f>HYPERLINK("https://www.purs.gov.rs/aktuelnosti/Konkursi/konkursi/4608144/javni-konkurs-za-popunjavanje-izvrsilackih-radnih-mesta-u-ministarstvu-finansija--poreskoj-upravi.html#rm80","80 - ПОСЛОВИ КОМУНИКАЦИЈЕ И СЕРВИС ПОРЕСКИХ ОБВЕЗНИКА")</f>
        <v>80 - ПОСЛОВИ КОМУНИКАЦИЈЕ И СЕРВИС ПОРЕСКИХ ОБВЕЗНИКА</v>
      </c>
      <c r="L39" s="7" t="str">
        <f>HYPERLINK("https://www.purs.gov.rs/aktuelnosti/Konkursi/konkursi/4608161/javni-konkurs-za-popunjavanje-izvrsilackih-radnih-mesta-u-ministarstvu-finansija--poreskoj-upravi---3-deo.html#pfk80","80-ПФК")</f>
        <v>80-ПФК</v>
      </c>
    </row>
    <row r="40" spans="7:12" x14ac:dyDescent="0.25">
      <c r="G40" s="28"/>
      <c r="H40" s="9" t="s">
        <v>7</v>
      </c>
      <c r="I40" s="6" t="s">
        <v>8</v>
      </c>
      <c r="J40" s="6" t="s">
        <v>8</v>
      </c>
      <c r="K40" s="12" t="str">
        <f>HYPERLINK("https://www.purs.gov.rs/aktuelnosti/Konkursi/konkursi/4608144/javni-konkurs-za-popunjavanje-izvrsilackih-radnih-mesta-u-ministarstvu-finansija--poreskoj-upravi.html#rm81","81 - АНАЛИТИЧКИ ПОСЛОВИ КОМУНИКАЦИЈЕ И СЕРВИС ПОРЕСКИХ ОБВЕЗНИКА")</f>
        <v>81 - АНАЛИТИЧКИ ПОСЛОВИ КОМУНИКАЦИЈЕ И СЕРВИС ПОРЕСКИХ ОБВЕЗНИКА</v>
      </c>
      <c r="L40" s="7" t="str">
        <f>HYPERLINK("https://www.purs.gov.rs/aktuelnosti/Konkursi/konkursi/4608161/javni-konkurs-za-popunjavanje-izvrsilackih-radnih-mesta-u-ministarstvu-finansija--poreskoj-upravi---3-deo.html#pfk81","81-ПФК")</f>
        <v>81-ПФК</v>
      </c>
    </row>
    <row r="41" spans="7:12" x14ac:dyDescent="0.25">
      <c r="G41" s="28"/>
      <c r="H41" s="9" t="s">
        <v>7</v>
      </c>
      <c r="I41" s="6" t="s">
        <v>8</v>
      </c>
      <c r="J41" s="6" t="s">
        <v>8</v>
      </c>
      <c r="K41" s="12" t="str">
        <f>HYPERLINK("https://www.purs.gov.rs/aktuelnosti/Konkursi/konkursi/4608144/javni-konkurs-za-popunjavanje-izvrsilackih-radnih-mesta-u-ministarstvu-finansija--poreskoj-upravi.html#rm82","82 - САВЕТНИК ЗА ПОСЛОВЕ ПРАВНЕ ПОДРШКЕ")</f>
        <v>82 - САВЕТНИК ЗА ПОСЛОВЕ ПРАВНЕ ПОДРШКЕ</v>
      </c>
      <c r="L41" s="7" t="str">
        <f>HYPERLINK("https://www.purs.gov.rs/aktuelnosti/Konkursi/konkursi/4608161/javni-konkurs-za-popunjavanje-izvrsilackih-radnih-mesta-u-ministarstvu-finansija--poreskoj-upravi---3-deo.html#pfk82","82-ПФК")</f>
        <v>82-ПФК</v>
      </c>
    </row>
    <row r="42" spans="7:12" x14ac:dyDescent="0.25">
      <c r="G42" s="28"/>
      <c r="H42" s="9" t="s">
        <v>7</v>
      </c>
      <c r="I42" s="6" t="s">
        <v>8</v>
      </c>
      <c r="J42" s="6" t="s">
        <v>8</v>
      </c>
      <c r="K42" s="12" t="str">
        <f>HYPERLINK("https://www.purs.gov.rs/aktuelnosti/Konkursi/konkursi/4608144/javni-konkurs-za-popunjavanje-izvrsilackih-radnih-mesta-u-ministarstvu-finansija--poreskoj-upravi.html#rm83","83 - САВЕТНИК ЗА ПОСЛОВЕ ПРУЖАЊА УСЛУГА")</f>
        <v>83 - САВЕТНИК ЗА ПОСЛОВЕ ПРУЖАЊА УСЛУГА</v>
      </c>
      <c r="L42" s="7" t="str">
        <f>HYPERLINK("https://www.purs.gov.rs/aktuelnosti/Konkursi/konkursi/4608161/javni-konkurs-za-popunjavanje-izvrsilackih-radnih-mesta-u-ministarstvu-finansija--poreskoj-upravi---3-deo.html#pfk83","83-ПФК")</f>
        <v>83-ПФК</v>
      </c>
    </row>
    <row r="43" spans="7:12" x14ac:dyDescent="0.25">
      <c r="G43" s="28"/>
      <c r="H43" s="9" t="s">
        <v>7</v>
      </c>
      <c r="I43" s="6" t="s">
        <v>8</v>
      </c>
      <c r="J43" s="6" t="s">
        <v>8</v>
      </c>
      <c r="K43" s="12" t="str">
        <f>HYPERLINK("https://www.purs.gov.rs/aktuelnosti/Konkursi/konkursi/4608144/javni-konkurs-za-popunjavanje-izvrsilackih-radnih-mesta-u-ministarstvu-finansija--poreskoj-upravi.html#rm84","84 - ПОСЛОВИ ПРУЖАЊА УСЛУГА ИЗДАВАЊА ПОТВРДА")</f>
        <v>84 - ПОСЛОВИ ПРУЖАЊА УСЛУГА ИЗДАВАЊА ПОТВРДА</v>
      </c>
      <c r="L43" s="7" t="str">
        <f>HYPERLINK("https://www.purs.gov.rs/aktuelnosti/Konkursi/konkursi/4608161/javni-konkurs-za-popunjavanje-izvrsilackih-radnih-mesta-u-ministarstvu-finansija--poreskoj-upravi---3-deo.html#pfk84","84-ПФК")</f>
        <v>84-ПФК</v>
      </c>
    </row>
    <row r="44" spans="7:12" x14ac:dyDescent="0.25">
      <c r="G44" s="28"/>
      <c r="H44" s="9" t="s">
        <v>7</v>
      </c>
      <c r="I44" s="6" t="s">
        <v>8</v>
      </c>
      <c r="J44" s="6" t="s">
        <v>8</v>
      </c>
      <c r="K44" s="12" t="str">
        <f>HYPERLINK("https://www.purs.gov.rs/aktuelnosti/Konkursi/konkursi/4608144/javni-konkurs-za-popunjavanje-izvrsilackih-radnih-mesta-u-ministarstvu-finansija--poreskoj-upravi.html#rm85","85 - ПОРЕСКИ ИНСПЕКТОР 1")</f>
        <v>85 - ПОРЕСКИ ИНСПЕКТОР 1</v>
      </c>
      <c r="L44" s="7" t="str">
        <f>HYPERLINK("https://www.purs.gov.rs/aktuelnosti/Konkursi/konkursi/4608161/javni-konkurs-za-popunjavanje-izvrsilackih-radnih-mesta-u-ministarstvu-finansija--poreskoj-upravi---3-deo.html#pfk85","85-ПФК")</f>
        <v>85-ПФК</v>
      </c>
    </row>
    <row r="45" spans="7:12" x14ac:dyDescent="0.25">
      <c r="G45" s="28"/>
      <c r="H45" s="9" t="s">
        <v>7</v>
      </c>
      <c r="I45" s="6" t="s">
        <v>8</v>
      </c>
      <c r="J45" s="6" t="s">
        <v>8</v>
      </c>
      <c r="K45" s="12" t="str">
        <f>HYPERLINK("https://www.purs.gov.rs/aktuelnosti/Konkursi/konkursi/4608144/javni-konkurs-za-popunjavanje-izvrsilackih-radnih-mesta-u-ministarstvu-finansija--poreskoj-upravi.html#rm86","86 - МЛАЂИ ПОРЕСКИ ИНСПЕКТОР ЗА ПОСЛОВЕ КОНТРОЛЕ")</f>
        <v>86 - МЛАЂИ ПОРЕСКИ ИНСПЕКТОР ЗА ПОСЛОВЕ КОНТРОЛЕ</v>
      </c>
      <c r="L45" s="7" t="str">
        <f>HYPERLINK("https://www.purs.gov.rs/aktuelnosti/Konkursi/konkursi/4608161/javni-konkurs-za-popunjavanje-izvrsilackih-radnih-mesta-u-ministarstvu-finansija--poreskoj-upravi---3-deo.html#pfk86","86-ПФК")</f>
        <v>86-ПФК</v>
      </c>
    </row>
    <row r="46" spans="7:12" x14ac:dyDescent="0.25">
      <c r="G46" s="28"/>
      <c r="H46" s="9" t="s">
        <v>7</v>
      </c>
      <c r="I46" s="6" t="s">
        <v>8</v>
      </c>
      <c r="J46" s="6" t="s">
        <v>8</v>
      </c>
      <c r="K46" s="12" t="str">
        <f>HYPERLINK("https://www.purs.gov.rs/aktuelnosti/Konkursi/konkursi/4608144/javni-konkurs-za-popunjavanje-izvrsilackih-radnih-mesta-u-ministarstvu-finansija--poreskoj-upravi.html#rm87","87 - АНАЛИТИЧКО-ПОРЕСКИ ПОСЛОВИ КОНТРОЛЕ")</f>
        <v>87 - АНАЛИТИЧКО-ПОРЕСКИ ПОСЛОВИ КОНТРОЛЕ</v>
      </c>
      <c r="L46" s="7" t="str">
        <f>HYPERLINK("https://www.purs.gov.rs/aktuelnosti/Konkursi/konkursi/4608161/javni-konkurs-za-popunjavanje-izvrsilackih-radnih-mesta-u-ministarstvu-finansija--poreskoj-upravi---3-deo.html#pfk87","87-ПФК")</f>
        <v>87-ПФК</v>
      </c>
    </row>
    <row r="47" spans="7:12" x14ac:dyDescent="0.25">
      <c r="G47" s="28"/>
      <c r="H47" s="9" t="s">
        <v>7</v>
      </c>
      <c r="I47" s="6" t="s">
        <v>8</v>
      </c>
      <c r="J47" s="6" t="s">
        <v>8</v>
      </c>
      <c r="K47" s="12" t="str">
        <f>HYPERLINK("https://www.purs.gov.rs/aktuelnosti/Konkursi/konkursi/4608144/javni-konkurs-za-popunjavanje-izvrsilackih-radnih-mesta-u-ministarstvu-finansija--poreskoj-upravi.htmlx#rm88","88 - ПОРЕСКИ ИНСПЕКТОР ЗА АНАЛИТИЧКЕ ПОСЛОВЕ КОНТРОЛЕ")</f>
        <v>88 - ПОРЕСКИ ИНСПЕКТОР ЗА АНАЛИТИЧКЕ ПОСЛОВЕ КОНТРОЛЕ</v>
      </c>
      <c r="L47" s="7" t="str">
        <f>HYPERLINK("https://www.purs.gov.rs/aktuelnosti/Konkursi/konkursi/4608161/javni-konkurs-za-popunjavanje-izvrsilackih-radnih-mesta-u-ministarstvu-finansija--poreskoj-upravi---3-deo.html#pfk88","88-ПФК")</f>
        <v>88-ПФК</v>
      </c>
    </row>
    <row r="48" spans="7:12" x14ac:dyDescent="0.25">
      <c r="G48" s="28"/>
      <c r="H48" s="9" t="s">
        <v>7</v>
      </c>
      <c r="I48" s="6" t="s">
        <v>8</v>
      </c>
      <c r="J48" s="6" t="s">
        <v>8</v>
      </c>
      <c r="K48" s="12" t="str">
        <f>HYPERLINK("https://www.purs.gov.rs/aktuelnosti/Konkursi/konkursi/4608144/javni-konkurs-za-popunjavanje-izvrsilackih-radnih-mesta-u-ministarstvu-finansija--poreskoj-upravi.html#rm89","89 - АНАЛИТИЧКО-ПОРЕСКИ ПОСЛОВИ КОНТРОЛЕ")</f>
        <v>89 - АНАЛИТИЧКО-ПОРЕСКИ ПОСЛОВИ КОНТРОЛЕ</v>
      </c>
      <c r="L48" s="7" t="str">
        <f>HYPERLINK("https://www.purs.gov.rs/aktuelnosti/Konkursi/konkursi/4608161/javni-konkurs-za-popunjavanje-izvrsilackih-radnih-mesta-u-ministarstvu-finansija--poreskoj-upravi---3-deo.html#pfk89","89-ПФК")</f>
        <v>89-ПФК</v>
      </c>
    </row>
    <row r="49" spans="7:12" x14ac:dyDescent="0.25">
      <c r="G49" s="28"/>
      <c r="H49" s="9" t="s">
        <v>7</v>
      </c>
      <c r="I49" s="6" t="s">
        <v>8</v>
      </c>
      <c r="J49" s="6" t="s">
        <v>8</v>
      </c>
      <c r="K49" s="12" t="str">
        <f>HYPERLINK("https://www.purs.gov.rs/aktuelnosti/Konkursi/konkursi/4608144/javni-konkurs-za-popunjavanje-izvrsilackih-radnih-mesta-u-ministarstvu-finansija--poreskoj-upravi.html#rm90","90 - АНАЛИТИЧКО-ПОРЕСКИ ПОСЛОВИ КОНТРОЛЕ")</f>
        <v>90 - АНАЛИТИЧКО-ПОРЕСКИ ПОСЛОВИ КОНТРОЛЕ</v>
      </c>
      <c r="L49" s="7" t="str">
        <f>HYPERLINK("https://www.purs.gov.rs/aktuelnosti/Konkursi/konkursi/4608161/javni-konkurs-za-popunjavanje-izvrsilackih-radnih-mesta-u-ministarstvu-finansija--poreskoj-upravi---3-deo.html#pfk90","90-ПФК")</f>
        <v>90-ПФК</v>
      </c>
    </row>
    <row r="50" spans="7:12" x14ac:dyDescent="0.25">
      <c r="G50" s="28"/>
      <c r="H50" s="9" t="s">
        <v>7</v>
      </c>
      <c r="I50" s="6" t="s">
        <v>8</v>
      </c>
      <c r="J50" s="6" t="s">
        <v>8</v>
      </c>
      <c r="K50" s="12" t="str">
        <f>HYPERLINK("https://www.purs.gov.rs/aktuelnosti/Konkursi/konkursi/4608144/javni-konkurs-za-popunjavanje-izvrsilackih-radnih-mesta-u-ministarstvu-finansija--poreskoj-upravi.html#rm91","91 - МЛАЂИ ПОРЕСКИ ИНСПЕКТОР ЗА ПОСЛОВЕ КОНТРОЛЕ")</f>
        <v>91 - МЛАЂИ ПОРЕСКИ ИНСПЕКТОР ЗА ПОСЛОВЕ КОНТРОЛЕ</v>
      </c>
      <c r="L50" s="7" t="str">
        <f>HYPERLINK("https://www.purs.gov.rs/aktuelnosti/Konkursi/konkursi/4608161/javni-konkurs-za-popunjavanje-izvrsilackih-radnih-mesta-u-ministarstvu-finansija--poreskoj-upravi---3-deo.html#pfk91","91-ПФК")</f>
        <v>91-ПФК</v>
      </c>
    </row>
    <row r="51" spans="7:12" x14ac:dyDescent="0.25">
      <c r="G51" s="28"/>
      <c r="H51" s="9" t="s">
        <v>7</v>
      </c>
      <c r="I51" s="6" t="s">
        <v>8</v>
      </c>
      <c r="J51" s="6" t="s">
        <v>8</v>
      </c>
      <c r="K51" s="12" t="str">
        <f>HYPERLINK("https://www.purs.gov.rs/aktuelnosti/Konkursi/konkursi/4608144/javni-konkurs-za-popunjavanje-izvrsilackih-radnih-mesta-u-ministarstvu-finansija--poreskoj-upravi.html#rm92","92 - АНАЛИТИЧКО-ПОРЕСКИ ПОСЛОВИ КОНТРОЛЕ")</f>
        <v>92 - АНАЛИТИЧКО-ПОРЕСКИ ПОСЛОВИ КОНТРОЛЕ</v>
      </c>
      <c r="L51" s="7" t="str">
        <f>HYPERLINK("https://www.purs.gov.rs/aktuelnosti/Konkursi/konkursi/4608161/javni-konkurs-za-popunjavanje-izvrsilackih-radnih-mesta-u-ministarstvu-finansija--poreskoj-upravi---3-deo.html#pfk92","92-ПФК")</f>
        <v>92-ПФК</v>
      </c>
    </row>
    <row r="52" spans="7:12" x14ac:dyDescent="0.25">
      <c r="G52" s="28"/>
      <c r="H52" s="9" t="s">
        <v>7</v>
      </c>
      <c r="I52" s="6" t="s">
        <v>8</v>
      </c>
      <c r="J52" s="6" t="s">
        <v>8</v>
      </c>
      <c r="K52" s="12" t="str">
        <f>HYPERLINK("https://www.purs.gov.rs/aktuelnosti/Konkursi/konkursi/4608144/javni-konkurs-za-popunjavanje-izvrsilackih-radnih-mesta-u-ministarstvu-finansija--poreskoj-upravi.html#rm93","93 - ПОРЕСКИ ИНСПЕКТОР ЗА АНАЛИТИЧКЕ ПОСЛОВЕ КОНТРОЛЕ")</f>
        <v>93 - ПОРЕСКИ ИНСПЕКТОР ЗА АНАЛИТИЧКЕ ПОСЛОВЕ КОНТРОЛЕ</v>
      </c>
      <c r="L52" s="7" t="str">
        <f>HYPERLINK("https://www.purs.gov.rs/aktuelnosti/Konkursi/konkursi/4608161/javni-konkurs-za-popunjavanje-izvrsilackih-radnih-mesta-u-ministarstvu-finansija--poreskoj-upravi---3-deo.html#pfk93","93-ПФК")</f>
        <v>93-ПФК</v>
      </c>
    </row>
    <row r="53" spans="7:12" x14ac:dyDescent="0.25">
      <c r="G53" s="28"/>
      <c r="H53" s="9" t="s">
        <v>7</v>
      </c>
      <c r="I53" s="6" t="s">
        <v>8</v>
      </c>
      <c r="J53" s="6" t="s">
        <v>8</v>
      </c>
      <c r="K53" s="12" t="str">
        <f>HYPERLINK("https://www.purs.gov.rs/aktuelnosti/Konkursi/konkursi/4608144/javni-konkurs-za-popunjavanje-izvrsilackih-radnih-mesta-u-ministarstvu-finansija--poreskoj-upravi.html#rm94","94 - АНАЛИТИЧКО-ПОРЕСКИ ПОСЛОВИ КОНТРОЛЕ")</f>
        <v>94 - АНАЛИТИЧКО-ПОРЕСКИ ПОСЛОВИ КОНТРОЛЕ</v>
      </c>
      <c r="L53" s="7" t="str">
        <f>HYPERLINK("https://www.purs.gov.rs/aktuelnosti/Konkursi/konkursi/4608161/javni-konkurs-za-popunjavanje-izvrsilackih-radnih-mesta-u-ministarstvu-finansija--poreskoj-upravi---3-deo.html#pfk94","94-ПФК")</f>
        <v>94-ПФК</v>
      </c>
    </row>
    <row r="54" spans="7:12" x14ac:dyDescent="0.25">
      <c r="G54" s="28"/>
      <c r="H54" s="9" t="s">
        <v>7</v>
      </c>
      <c r="I54" s="6" t="s">
        <v>8</v>
      </c>
      <c r="J54" s="6" t="s">
        <v>8</v>
      </c>
      <c r="K54" s="12" t="str">
        <f>HYPERLINK("https://www.purs.gov.rs/aktuelnosti/Konkursi/konkursi/4608144/javni-konkurs-za-popunjavanje-izvrsilackih-radnih-mesta-u-ministarstvu-finansija--poreskoj-upravi.html#rm96","96 - АНАЛИТИЧКО-ПОРЕСКИ ПОСЛОВИ КОНТРОЛЕ")</f>
        <v>96 - АНАЛИТИЧКО-ПОРЕСКИ ПОСЛОВИ КОНТРОЛЕ</v>
      </c>
      <c r="L54" s="7" t="str">
        <f>HYPERLINK("https://www.purs.gov.rs/aktuelnosti/Konkursi/konkursi/4608161/javni-konkurs-za-popunjavanje-izvrsilackih-radnih-mesta-u-ministarstvu-finansija--poreskoj-upravi---3-deo.html#pfk96","96-ПФК")</f>
        <v>96-ПФК</v>
      </c>
    </row>
    <row r="55" spans="7:12" x14ac:dyDescent="0.25">
      <c r="G55" s="28"/>
      <c r="H55" s="9" t="s">
        <v>7</v>
      </c>
      <c r="I55" s="6" t="s">
        <v>8</v>
      </c>
      <c r="J55" s="6" t="s">
        <v>8</v>
      </c>
      <c r="K55" s="12" t="str">
        <f>HYPERLINK("https://www.purs.gov.rs/aktuelnosti/Konkursi/konkursi/4608144/javni-konkurs-za-popunjavanje-izvrsilackih-radnih-mesta-u-ministarstvu-finansija--poreskoj-upravi.html#rm97","97 - МЛАЂИ ПОРЕСКИ ИНСПЕКТОР ЗА ПОСЛОВЕ КОНТРОЛЕ")</f>
        <v>97 - МЛАЂИ ПОРЕСКИ ИНСПЕКТОР ЗА ПОСЛОВЕ КОНТРОЛЕ</v>
      </c>
      <c r="L55" s="7" t="str">
        <f>HYPERLINK("https://www.purs.gov.rs/aktuelnosti/Konkursi/konkursi/4608161/javni-konkurs-za-popunjavanje-izvrsilackih-radnih-mesta-u-ministarstvu-finansija--poreskoj-upravi---3-deo.html#pfk97","97-ПФК")</f>
        <v>97-ПФК</v>
      </c>
    </row>
    <row r="56" spans="7:12" x14ac:dyDescent="0.25">
      <c r="G56" s="28"/>
      <c r="H56" s="9" t="s">
        <v>7</v>
      </c>
      <c r="I56" s="6" t="s">
        <v>8</v>
      </c>
      <c r="J56" s="6" t="s">
        <v>8</v>
      </c>
      <c r="K56" s="12" t="str">
        <f>HYPERLINK("https://www.purs.gov.rs/aktuelnosti/Konkursi/konkursi/4608144/javni-konkurs-za-popunjavanje-izvrsilackih-radnih-mesta-u-ministarstvu-finansija--poreskoj-upravi.html#rm98","98 - АНАЛИТИЧКО-ПОРЕСКИ ПОСЛОВИ КОНТРОЛЕ")</f>
        <v>98 - АНАЛИТИЧКО-ПОРЕСКИ ПОСЛОВИ КОНТРОЛЕ</v>
      </c>
      <c r="L56" s="7" t="str">
        <f>HYPERLINK("https://www.purs.gov.rs/aktuelnosti/Konkursi/konkursi/4608161/javni-konkurs-za-popunjavanje-izvrsilackih-radnih-mesta-u-ministarstvu-finansija--poreskoj-upravi---3-deo.html#pfk98","98-ПФК")</f>
        <v>98-ПФК</v>
      </c>
    </row>
    <row r="57" spans="7:12" x14ac:dyDescent="0.25">
      <c r="G57" s="28"/>
      <c r="H57" s="9" t="s">
        <v>7</v>
      </c>
      <c r="I57" s="6" t="s">
        <v>8</v>
      </c>
      <c r="J57" s="6" t="s">
        <v>8</v>
      </c>
      <c r="K57" s="12" t="str">
        <f>HYPERLINK("https://www.purs.gov.rs/aktuelnosti/Konkursi/konkursi/4608144/javni-konkurs-za-popunjavanje-izvrsilackih-radnih-mesta-u-ministarstvu-finansija--poreskoj-upravi.html#rm99","99 - АНАЛИТИЧКО-ПОРЕСКИ ПОСЛОВИ КОНТРОЛЕ")</f>
        <v>99 - АНАЛИТИЧКО-ПОРЕСКИ ПОСЛОВИ КОНТРОЛЕ</v>
      </c>
      <c r="L57" s="7" t="str">
        <f>HYPERLINK("https://www.purs.gov.rs/aktuelnosti/Konkursi/konkursi/4608161/javni-konkurs-za-popunjavanje-izvrsilackih-radnih-mesta-u-ministarstvu-finansija--poreskoj-upravi---3-deo.html#pfk99","99-ПФК")</f>
        <v>99-ПФК</v>
      </c>
    </row>
    <row r="58" spans="7:12" x14ac:dyDescent="0.25">
      <c r="G58" s="28"/>
      <c r="H58" s="9" t="s">
        <v>7</v>
      </c>
      <c r="I58" s="6" t="s">
        <v>8</v>
      </c>
      <c r="J58" s="6" t="s">
        <v>8</v>
      </c>
      <c r="K58" s="12" t="str">
        <f>HYPERLINK("https://www.purs.gov.rs/aktuelnosti/Konkursi/konkursi/4608144/javni-konkurs-za-popunjavanje-izvrsilackih-radnih-mesta-u-ministarstvu-finansija--poreskoj-upravi.html#rm100","100 - ПОРЕСКИ ИНСПЕКТОР ЗА ПОСЛОВЕ КОНТРОЛЕ")</f>
        <v>100 - ПОРЕСКИ ИНСПЕКТОР ЗА ПОСЛОВЕ КОНТРОЛЕ</v>
      </c>
      <c r="L58" s="7" t="str">
        <f>HYPERLINK("https://www.purs.gov.rs/aktuelnosti/Konkursi/konkursi/4608161/javni-konkurs-za-popunjavanje-izvrsilackih-radnih-mesta-u-ministarstvu-finansija--poreskoj-upravi---3-deo.html#pfk100","100-ПФК")</f>
        <v>100-ПФК</v>
      </c>
    </row>
    <row r="59" spans="7:12" x14ac:dyDescent="0.25">
      <c r="G59" s="28"/>
      <c r="H59" s="9" t="s">
        <v>7</v>
      </c>
      <c r="I59" s="6" t="s">
        <v>8</v>
      </c>
      <c r="J59" s="6" t="s">
        <v>8</v>
      </c>
      <c r="K59" s="12" t="str">
        <f>HYPERLINK("https://www.purs.gov.rs/aktuelnosti/Konkursi/konkursi/4608157/javni-konkurs-za-popunjavanje-izvrsilackih-radnih-mesta-u-ministarstvu-finansija--poreskoj-upravi---2-deo.html#rm101","101 - МЛАЂИ ПОРЕСКИ ИНСПЕКТОР ЗА ПОСЛОВЕ КОНТРОЛЕ")</f>
        <v>101 - МЛАЂИ ПОРЕСКИ ИНСПЕКТОР ЗА ПОСЛОВЕ КОНТРОЛЕ</v>
      </c>
      <c r="L59" s="7" t="str">
        <f>HYPERLINK("https://www.purs.gov.rs/aktuelnosti/Konkursi/konkursi/4608161/javni-konkurs-za-popunjavanje-izvrsilackih-radnih-mesta-u-ministarstvu-finansija--poreskoj-upravi---3-deo.html#pfk101","101-ПФК")</f>
        <v>101-ПФК</v>
      </c>
    </row>
    <row r="60" spans="7:12" x14ac:dyDescent="0.25">
      <c r="G60" s="28"/>
      <c r="H60" s="9" t="s">
        <v>7</v>
      </c>
      <c r="I60" s="6" t="s">
        <v>8</v>
      </c>
      <c r="J60" s="6" t="s">
        <v>8</v>
      </c>
      <c r="K60" s="12" t="str">
        <f>HYPERLINK("https://www.purs.gov.rs/aktuelnosti/Konkursi/konkursi/4608157/javni-konkurs-za-popunjavanje-izvrsilackih-radnih-mesta-u-ministarstvu-finansija--poreskoj-upravi---2-deo.html#rm102","102 - ПОРЕСКИ ИНСПЕКТОР ЗА ПОСЛОВЕ КОНТРОЛЕ")</f>
        <v>102 - ПОРЕСКИ ИНСПЕКТОР ЗА ПОСЛОВЕ КОНТРОЛЕ</v>
      </c>
      <c r="L60" s="7" t="str">
        <f>HYPERLINK("https://www.purs.gov.rs/aktuelnosti/Konkursi/konkursi/4608161/javni-konkurs-za-popunjavanje-izvrsilackih-radnih-mesta-u-ministarstvu-finansija--poreskoj-upravi---3-deo.html#pfk102","102-ПФК")</f>
        <v>102-ПФК</v>
      </c>
    </row>
    <row r="61" spans="7:12" x14ac:dyDescent="0.25">
      <c r="G61" s="28"/>
      <c r="H61" s="9" t="s">
        <v>7</v>
      </c>
      <c r="I61" s="6" t="s">
        <v>8</v>
      </c>
      <c r="J61" s="6" t="s">
        <v>8</v>
      </c>
      <c r="K61" s="12" t="str">
        <f>HYPERLINK("https://www.purs.gov.rs/aktuelnosti/Konkursi/konkursi/4608157/javni-konkurs-za-popunjavanje-izvrsilackih-radnih-mesta-u-ministarstvu-finansija--poreskoj-upravi---2-deo.html#rm133","133 - УПРАВНО-ПРАВНИ ПОСЛОВИ РЕДОВНЕ И ПРИНУДНЕ НАПЛАТЕ")</f>
        <v>133 - УПРАВНО-ПРАВНИ ПОСЛОВИ РЕДОВНЕ И ПРИНУДНЕ НАПЛАТЕ</v>
      </c>
      <c r="L61" s="7" t="str">
        <f>HYPERLINK("https://www.purs.gov.rs/aktuelnosti/Konkursi/konkursi/4608161/javni-konkurs-za-popunjavanje-izvrsilackih-radnih-mesta-u-ministarstvu-finansija--poreskoj-upravi---3-deo.html#pfk133","133-ПФК")</f>
        <v>133-ПФК</v>
      </c>
    </row>
    <row r="62" spans="7:12" x14ac:dyDescent="0.25">
      <c r="G62" s="28"/>
      <c r="H62" s="9" t="s">
        <v>7</v>
      </c>
      <c r="I62" s="6" t="s">
        <v>8</v>
      </c>
      <c r="J62" s="6" t="s">
        <v>8</v>
      </c>
      <c r="K62" s="12" t="str">
        <f>HYPERLINK("https://www.purs.gov.rs/aktuelnosti/Konkursi/konkursi/4608157/javni-konkurs-za-popunjavanje-izvrsilackih-radnih-mesta-u-ministarstvu-finansija--poreskoj-upravi---2-deo.html#rm134","134 - ПОСЛОВИ РЕДОВНЕ И ПРИНУДНЕ НАПЛАТЕ")</f>
        <v>134 - ПОСЛОВИ РЕДОВНЕ И ПРИНУДНЕ НАПЛАТЕ</v>
      </c>
      <c r="L62" s="7" t="str">
        <f>HYPERLINK("https://www.purs.gov.rs/aktuelnosti/Konkursi/konkursi/4608161/javni-konkurs-za-popunjavanje-izvrsilackih-radnih-mesta-u-ministarstvu-finansija--poreskoj-upravi---3-deo.html#pfk134","134-ПФК")</f>
        <v>134-ПФК</v>
      </c>
    </row>
    <row r="63" spans="7:12" x14ac:dyDescent="0.25">
      <c r="G63" s="28"/>
      <c r="H63" s="9" t="s">
        <v>7</v>
      </c>
      <c r="I63" s="6" t="s">
        <v>8</v>
      </c>
      <c r="J63" s="6" t="s">
        <v>8</v>
      </c>
      <c r="K63" s="12" t="str">
        <f>HYPERLINK("https://www.purs.gov.rs/aktuelnosti/Konkursi/konkursi/4608157/javni-konkurs-za-popunjavanje-izvrsilackih-radnih-mesta-u-ministarstvu-finansija--poreskoj-upravi---2-deo.html#rm135","135 - НОРМАТИВНО-ПРАВНИ ПОСЛОВИ СТЕЧАЈА")</f>
        <v>135 - НОРМАТИВНО-ПРАВНИ ПОСЛОВИ СТЕЧАЈА</v>
      </c>
      <c r="L63" s="7" t="str">
        <f>HYPERLINK("https://www.purs.gov.rs/aktuelnosti/Konkursi/konkursi/4608161/javni-konkurs-za-popunjavanje-izvrsilackih-radnih-mesta-u-ministarstvu-finansija--poreskoj-upravi---3-deo.html#pfk135","135-ПФК")</f>
        <v>135-ПФК</v>
      </c>
    </row>
    <row r="64" spans="7:12" x14ac:dyDescent="0.25">
      <c r="G64" s="28"/>
      <c r="H64" s="9" t="s">
        <v>7</v>
      </c>
      <c r="I64" s="6" t="s">
        <v>8</v>
      </c>
      <c r="J64" s="6" t="s">
        <v>8</v>
      </c>
      <c r="K64" s="12" t="str">
        <f>HYPERLINK("https://www.purs.gov.rs/aktuelnosti/Konkursi/konkursi/4608157/javni-konkurs-za-popunjavanje-izvrsilackih-radnih-mesta-u-ministarstvu-finansija--poreskoj-upravi---2-deo.html#rm136","136 - РАДНО МЕСТО ЗА ПОСЛОВЕ СТЕЧАЈА")</f>
        <v>136 - РАДНО МЕСТО ЗА ПОСЛОВЕ СТЕЧАЈА</v>
      </c>
      <c r="L64" s="7" t="str">
        <f>HYPERLINK("https://www.purs.gov.rs/aktuelnosti/Konkursi/konkursi/4608161/javni-konkurs-za-popunjavanje-izvrsilackih-radnih-mesta-u-ministarstvu-finansija--poreskoj-upravi---3-deo.html#pfk136","136-ПФК")</f>
        <v>136-ПФК</v>
      </c>
    </row>
    <row r="65" spans="7:12" x14ac:dyDescent="0.25">
      <c r="G65" s="28"/>
      <c r="H65" s="9" t="s">
        <v>7</v>
      </c>
      <c r="I65" s="6" t="s">
        <v>8</v>
      </c>
      <c r="J65" s="6" t="s">
        <v>8</v>
      </c>
      <c r="K65" s="12" t="str">
        <f>HYPERLINK("https://www.purs.gov.rs/aktuelnosti/Konkursi/konkursi/4608157/javni-konkurs-za-popunjavanje-izvrsilackih-radnih-mesta-u-ministarstvu-finansija--poreskoj-upravi---2-deo.html#rm137","137 - АНАЛИТИЧКИ ПОСЛОВИ ПОРЕСКЕ СТАТИСТИКЕ И ФИСКАЛНЕ АНАЛИЗЕ")</f>
        <v>137 - АНАЛИТИЧКИ ПОСЛОВИ ПОРЕСКЕ СТАТИСТИКЕ И ФИСКАЛНЕ АНАЛИЗЕ</v>
      </c>
      <c r="L65" s="7" t="str">
        <f>HYPERLINK("https://www.purs.gov.rs/aktuelnosti/Konkursi/konkursi/4608161/javni-konkurs-za-popunjavanje-izvrsilackih-radnih-mesta-u-ministarstvu-finansija--poreskoj-upravi---3-deo.html#pfk137","137-ПФК")</f>
        <v>137-ПФК</v>
      </c>
    </row>
    <row r="66" spans="7:12" x14ac:dyDescent="0.25">
      <c r="G66" s="28"/>
      <c r="H66" s="9" t="s">
        <v>7</v>
      </c>
      <c r="I66" s="6" t="s">
        <v>8</v>
      </c>
      <c r="J66" s="6" t="s">
        <v>8</v>
      </c>
      <c r="K66" s="12" t="str">
        <f>HYPERLINK("https://www.purs.gov.rs/aktuelnosti/Konkursi/konkursi/4608157/javni-konkurs-za-popunjavanje-izvrsilackih-radnih-mesta-u-ministarstvu-finansija--poreskoj-upravi---2-deo.html#rm138","138 - АНАЛИТИЧКИ ПОСЛОВИ ЗА РИЗИКЕ У НАПЛАТИ")</f>
        <v>138 - АНАЛИТИЧКИ ПОСЛОВИ ЗА РИЗИКЕ У НАПЛАТИ</v>
      </c>
      <c r="L66" s="7" t="str">
        <f>HYPERLINK("https://www.purs.gov.rs/aktuelnosti/Konkursi/konkursi/4608161/javni-konkurs-za-popunjavanje-izvrsilackih-radnih-mesta-u-ministarstvu-finansija--poreskoj-upravi---3-deo.html#pfk138","138-ПФК")</f>
        <v>138-ПФК</v>
      </c>
    </row>
    <row r="67" spans="7:12" x14ac:dyDescent="0.25">
      <c r="G67" s="28"/>
      <c r="H67" s="9" t="s">
        <v>7</v>
      </c>
      <c r="I67" s="6" t="s">
        <v>8</v>
      </c>
      <c r="J67" s="6" t="s">
        <v>8</v>
      </c>
      <c r="K67" s="12" t="str">
        <f>HYPERLINK("https://www.purs.gov.rs/aktuelnosti/Konkursi/konkursi/4608157/javni-konkurs-za-popunjavanje-izvrsilackih-radnih-mesta-u-ministarstvu-finansija--poreskoj-upravi---2-deo.html#rm139","139 - УПРАВНО-ПРАВНИ ПОСЛОВИ РЕДОВНЕ И ПРИНУДНЕ НАПЛАТЕ")</f>
        <v>139 - УПРАВНО-ПРАВНИ ПОСЛОВИ РЕДОВНЕ И ПРИНУДНЕ НАПЛАТЕ</v>
      </c>
      <c r="L67" s="7" t="str">
        <f>HYPERLINK("https://www.purs.gov.rs/aktuelnosti/Konkursi/konkursi/4608161/javni-konkurs-za-popunjavanje-izvrsilackih-radnih-mesta-u-ministarstvu-finansija--poreskoj-upravi---3-deo.html#pfk139","139-ПФК")</f>
        <v>139-ПФК</v>
      </c>
    </row>
    <row r="68" spans="7:12" x14ac:dyDescent="0.25">
      <c r="G68" s="28"/>
      <c r="H68" s="9" t="s">
        <v>7</v>
      </c>
      <c r="I68" s="6" t="s">
        <v>8</v>
      </c>
      <c r="J68" s="6" t="s">
        <v>8</v>
      </c>
      <c r="K68" s="12" t="str">
        <f>HYPERLINK("https://www.purs.gov.rs/aktuelnosti/Konkursi/konkursi/4608157/javni-konkurs-za-popunjavanje-izvrsilackih-radnih-mesta-u-ministarstvu-finansija--poreskoj-upravi---2-deo.html#rm140","140 - ПОСЛОВИ НАПЛАТЕ ЗА ПРЕДУЗЕТНИКЕ И ФИЗИЧКА ЛИЦА")</f>
        <v>140 - ПОСЛОВИ НАПЛАТЕ ЗА ПРЕДУЗЕТНИКЕ И ФИЗИЧКА ЛИЦА</v>
      </c>
      <c r="L68" s="7" t="str">
        <f>HYPERLINK("https://www.purs.gov.rs/aktuelnosti/Konkursi/konkursi/4608161/javni-konkurs-za-popunjavanje-izvrsilackih-radnih-mesta-u-ministarstvu-finansija--poreskoj-upravi---3-deo.html#pfk140","140-ПФК")</f>
        <v>140-ПФК</v>
      </c>
    </row>
    <row r="69" spans="7:12" x14ac:dyDescent="0.25">
      <c r="G69" s="28"/>
      <c r="H69" s="9" t="s">
        <v>7</v>
      </c>
      <c r="I69" s="6" t="s">
        <v>8</v>
      </c>
      <c r="J69" s="6" t="s">
        <v>8</v>
      </c>
      <c r="K69" s="12" t="str">
        <f>HYPERLINK("https://www.purs.gov.rs/aktuelnosti/Konkursi/konkursi/4608157/javni-konkurs-za-popunjavanje-izvrsilackih-radnih-mesta-u-ministarstvu-finansija--poreskoj-upravi---2-deo.html#rm141","141 - ПОСЛОВИ  НАПЛАТЕ ЗА ПРАВНА ЛИЦА")</f>
        <v>141 - ПОСЛОВИ  НАПЛАТЕ ЗА ПРАВНА ЛИЦА</v>
      </c>
      <c r="L69" s="7" t="str">
        <f>HYPERLINK("https://www.purs.gov.rs/aktuelnosti/Konkursi/konkursi/4608161/javni-konkurs-za-popunjavanje-izvrsilackih-radnih-mesta-u-ministarstvu-finansija--poreskoj-upravi---3-deo.html#pfk141","141-ПФК")</f>
        <v>141-ПФК</v>
      </c>
    </row>
    <row r="70" spans="7:12" x14ac:dyDescent="0.25">
      <c r="G70" s="28"/>
      <c r="H70" s="9" t="s">
        <v>7</v>
      </c>
      <c r="I70" s="6" t="s">
        <v>8</v>
      </c>
      <c r="J70" s="6" t="s">
        <v>8</v>
      </c>
      <c r="K70" s="12" t="str">
        <f>HYPERLINK("https://www.purs.gov.rs/aktuelnosti/Konkursi/konkursi/4608157/javni-konkurs-za-popunjavanje-izvrsilackih-radnih-mesta-u-ministarstvu-finansija--poreskoj-upravi---2-deo.html#rm145","145 - АНАЛИТИЧКО-ПОРЕСКИ ПОСЛОВИ НАПЛАТЕ ЗА ПРАВНА ЛИЦА")</f>
        <v>145 - АНАЛИТИЧКО-ПОРЕСКИ ПОСЛОВИ НАПЛАТЕ ЗА ПРАВНА ЛИЦА</v>
      </c>
      <c r="L70" s="7" t="str">
        <f>HYPERLINK("https://www.purs.gov.rs/aktuelnosti/Konkursi/konkursi/4608161/javni-konkurs-za-popunjavanje-izvrsilackih-radnih-mesta-u-ministarstvu-finansija--poreskoj-upravi---3-deo.html#pfk145","145-ПФК")</f>
        <v>145-ПФК</v>
      </c>
    </row>
    <row r="71" spans="7:12" x14ac:dyDescent="0.25">
      <c r="G71" s="28"/>
      <c r="H71" s="9" t="s">
        <v>7</v>
      </c>
      <c r="I71" s="6" t="s">
        <v>8</v>
      </c>
      <c r="J71" s="6" t="s">
        <v>8</v>
      </c>
      <c r="K71" s="12" t="str">
        <f>HYPERLINK("https://www.purs.gov.rs/aktuelnosti/Konkursi/konkursi/4608157/javni-konkurs-za-popunjavanje-izvrsilackih-radnih-mesta-u-ministarstvu-finansija--poreskoj-upravi---2-deo.html#rm146","146 - ВИШИ ПОРЕСКИ ИЗВРШИТЕЉ НАПЛАТЕ ЗА ПРАВНА ЛИЦА")</f>
        <v>146 - ВИШИ ПОРЕСКИ ИЗВРШИТЕЉ НАПЛАТЕ ЗА ПРАВНА ЛИЦА</v>
      </c>
      <c r="L71" s="7" t="str">
        <f>HYPERLINK("https://www.purs.gov.rs/aktuelnosti/Konkursi/konkursi/4608161/javni-konkurs-za-popunjavanje-izvrsilackih-radnih-mesta-u-ministarstvu-finansija--poreskoj-upravi---3-deo.html#pfk146","146-ПФК")</f>
        <v>146-ПФК</v>
      </c>
    </row>
    <row r="72" spans="7:12" x14ac:dyDescent="0.25">
      <c r="G72" s="28"/>
      <c r="H72" s="9" t="s">
        <v>13</v>
      </c>
      <c r="I72" s="6" t="s">
        <v>8</v>
      </c>
      <c r="J72" s="6" t="s">
        <v>8</v>
      </c>
      <c r="K72" s="12" t="str">
        <f>HYPERLINK("https://www.purs.gov.rs/aktuelnosti/Konkursi/konkursi/4608157/javni-konkurs-za-popunjavanje-izvrsilackih-radnih-mesta-u-ministarstvu-finansija--poreskoj-upravi---2-deo.html#rm147","147 - АНАЛИТИЧКО-ПОРЕСКИ ПОСЛОВИ НАПЛАТЕ ЗА ПРЕДУЗЕТНИКЕ И ФИЗИЧКА ЛИЦА")</f>
        <v>147 - АНАЛИТИЧКО-ПОРЕСКИ ПОСЛОВИ НАПЛАТЕ ЗА ПРЕДУЗЕТНИКЕ И ФИЗИЧКА ЛИЦА</v>
      </c>
      <c r="L72" s="7" t="str">
        <f>HYPERLINK("https://www.purs.gov.rs/aktuelnosti/Konkursi/konkursi/4608161/javni-konkurs-za-popunjavanje-izvrsilackih-radnih-mesta-u-ministarstvu-finansija--poreskoj-upravi---3-deo.html#pfk147","147-ПФК")</f>
        <v>147-ПФК</v>
      </c>
    </row>
    <row r="73" spans="7:12" x14ac:dyDescent="0.25">
      <c r="G73" s="28"/>
      <c r="H73" s="9" t="s">
        <v>7</v>
      </c>
      <c r="I73" s="6" t="s">
        <v>8</v>
      </c>
      <c r="J73" s="6" t="s">
        <v>8</v>
      </c>
      <c r="K73" s="12" t="str">
        <f>HYPERLINK("https://www.purs.gov.rs/aktuelnosti/Konkursi/konkursi/4608157/javni-konkurs-za-popunjavanje-izvrsilackih-radnih-mesta-u-ministarstvu-finansija--poreskoj-upravi---2-deo.html#rm148","148 - АНАЛИТИЧКО-ПОРЕСКИ ПОСЛОВИ НАПЛАТЕ ЗА ПРАВНА ЛИЦА")</f>
        <v>148 - АНАЛИТИЧКО-ПОРЕСКИ ПОСЛОВИ НАПЛАТЕ ЗА ПРАВНА ЛИЦА</v>
      </c>
      <c r="L73" s="7" t="str">
        <f>HYPERLINK("https://www.purs.gov.rs/aktuelnosti/Konkursi/konkursi/4608161/javni-konkurs-za-popunjavanje-izvrsilackih-radnih-mesta-u-ministarstvu-finansija--poreskoj-upravi---3-deo.html#pfk148","148-ПФК")</f>
        <v>148-ПФК</v>
      </c>
    </row>
    <row r="74" spans="7:12" x14ac:dyDescent="0.25">
      <c r="G74" s="28"/>
      <c r="H74" s="9" t="s">
        <v>7</v>
      </c>
      <c r="I74" s="6" t="s">
        <v>8</v>
      </c>
      <c r="J74" s="6" t="s">
        <v>8</v>
      </c>
      <c r="K74" s="12" t="str">
        <f>HYPERLINK("https://www.purs.gov.rs/aktuelnosti/Konkursi/konkursi/4608157/javni-konkurs-za-popunjavanje-izvrsilackih-radnih-mesta-u-ministarstvu-finansija--poreskoj-upravi---2-deo.html#rm149","149 - ВИШИ ПОРЕСКИ ИЗВРШИТЕЉ НАПЛАТЕ ЗА ПРЕДУЗЕТНИКЕ И ФИЗИЧКА ЛИЦА")</f>
        <v>149 - ВИШИ ПОРЕСКИ ИЗВРШИТЕЉ НАПЛАТЕ ЗА ПРЕДУЗЕТНИКЕ И ФИЗИЧКА ЛИЦА</v>
      </c>
      <c r="L74" s="7" t="str">
        <f>HYPERLINK("https://www.purs.gov.rs/aktuelnosti/Konkursi/konkursi/4608161/javni-konkurs-za-popunjavanje-izvrsilackih-radnih-mesta-u-ministarstvu-finansija--poreskoj-upravi---3-deo.html#pfk149","149-ПФК")</f>
        <v>149-ПФК</v>
      </c>
    </row>
    <row r="75" spans="7:12" x14ac:dyDescent="0.25">
      <c r="G75" s="28"/>
      <c r="H75" s="9" t="s">
        <v>13</v>
      </c>
      <c r="I75" s="6" t="s">
        <v>8</v>
      </c>
      <c r="J75" s="6" t="s">
        <v>8</v>
      </c>
      <c r="K75" s="12" t="str">
        <f>HYPERLINK("https://www.purs.gov.rs/aktuelnosti/Konkursi/konkursi/4608157/javni-konkurs-za-popunjavanje-izvrsilackih-radnih-mesta-u-ministarstvu-finansija--poreskoj-upravi---2-deo.html#rm150","150 - ПОСЛОВИ НАПЛАТЕ ЗА ПРЕДУЗЕТНИКЕ И ФИЗИЧКА ЛИЦА")</f>
        <v>150 - ПОСЛОВИ НАПЛАТЕ ЗА ПРЕДУЗЕТНИКЕ И ФИЗИЧКА ЛИЦА</v>
      </c>
      <c r="L75" s="7" t="str">
        <f>HYPERLINK("https://www.purs.gov.rs/aktuelnosti/Konkursi/konkursi/4608161/javni-konkurs-za-popunjavanje-izvrsilackih-radnih-mesta-u-ministarstvu-finansija--poreskoj-upravi---3-deo.html#pfk150","150-ПФК")</f>
        <v>150-ПФК</v>
      </c>
    </row>
    <row r="76" spans="7:12" x14ac:dyDescent="0.25">
      <c r="G76" s="31" t="s">
        <v>15</v>
      </c>
      <c r="H76" s="8" t="s">
        <v>7</v>
      </c>
      <c r="I76" s="6" t="s">
        <v>9</v>
      </c>
      <c r="J76" s="6" t="s">
        <v>8</v>
      </c>
      <c r="K76" s="12" t="str">
        <f>HYPERLINK("https://www.purs.gov.rs/aktuelnosti/Konkursi/konkursi/4608144/javni-konkurs-za-popunjavanje-izvrsilackih-radnih-mesta-u-ministarstvu-finansija--poreskoj-upravi.html#rm21","21 - АНАЛИТИЧКО-ПОРЕСКИ ПОСЛОВИ НАПЛАТЕ ЗА ПРАВНА ЛИЦА")</f>
        <v>21 - АНАЛИТИЧКО-ПОРЕСКИ ПОСЛОВИ НАПЛАТЕ ЗА ПРАВНА ЛИЦА</v>
      </c>
      <c r="L76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77" spans="7:12" x14ac:dyDescent="0.25">
      <c r="G77" s="31"/>
      <c r="H77" s="8" t="s">
        <v>7</v>
      </c>
      <c r="I77" s="6" t="s">
        <v>9</v>
      </c>
      <c r="J77" s="6" t="s">
        <v>8</v>
      </c>
      <c r="K77" s="12" t="str">
        <f>HYPERLINK("https://www.purs.gov.rs/aktuelnosti/Konkursi/konkursi/4608144/javni-konkurs-za-popunjavanje-izvrsilackih-radnih-mesta-u-ministarstvu-finansija--poreskoj-upravi.html#rm22","22 - АНАЛИТИЧКО-ПОРЕСКИ ПОСЛОВИ НАПЛАТЕ ЗА ПРЕДУЗЕТНИКЕ И ФИЗИЧКА ЛИЦА")</f>
        <v>22 - АНАЛИТИЧКО-ПОРЕСКИ ПОСЛОВИ НАПЛАТЕ ЗА ПРЕДУЗЕТНИКЕ И ФИЗИЧКА ЛИЦА</v>
      </c>
      <c r="L77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78" spans="7:12" x14ac:dyDescent="0.25">
      <c r="G78" s="31"/>
      <c r="H78" s="9" t="s">
        <v>7</v>
      </c>
      <c r="I78" s="6" t="s">
        <v>8</v>
      </c>
      <c r="J78" s="6" t="s">
        <v>8</v>
      </c>
      <c r="K78" s="12" t="str">
        <f>HYPERLINK("https://www.purs.gov.rs/aktuelnosti/Konkursi/konkursi/4608144/javni-konkurs-za-popunjavanje-izvrsilackih-radnih-mesta-u-ministarstvu-finansija--poreskoj-upravi.html#rm49","49 - ВИШИ ИНСПЕКТОР ЗА ОПЕРАТИВНИ РАД")</f>
        <v>49 - ВИШИ ИНСПЕКТОР ЗА ОПЕРАТИВНИ РАД</v>
      </c>
      <c r="L78" s="7" t="str">
        <f>HYPERLINK("https://www.purs.gov.rs/aktuelnosti/Konkursi/konkursi/4608161/javni-konkurs-za-popunjavanje-izvrsilackih-radnih-mesta-u-ministarstvu-finansija--poreskoj-upravi---3-deo.html#pfk49","49-ПФК")</f>
        <v>49-ПФК</v>
      </c>
    </row>
    <row r="79" spans="7:12" x14ac:dyDescent="0.25">
      <c r="G79" s="31"/>
      <c r="H79" s="9" t="s">
        <v>7</v>
      </c>
      <c r="I79" s="6" t="s">
        <v>8</v>
      </c>
      <c r="J79" s="6" t="s">
        <v>8</v>
      </c>
      <c r="K79" s="12" t="str">
        <f>HYPERLINK("https://www.purs.gov.rs/aktuelnosti/Konkursi/konkursi/4608144/javni-konkurs-za-popunjavanje-izvrsilackih-radnih-mesta-u-ministarstvu-finansija--poreskoj-upravi.html#rm50","50 - ИНСПЕКТОР ЗА ОПЕРАТИВНИ РАД")</f>
        <v>50 - ИНСПЕКТОР ЗА ОПЕРАТИВНИ РАД</v>
      </c>
      <c r="L79" s="7" t="str">
        <f>HYPERLINK("https://www.purs.gov.rs/aktuelnosti/Konkursi/konkursi/4608161/javni-konkurs-za-popunjavanje-izvrsilackih-radnih-mesta-u-ministarstvu-finansija--poreskoj-upravi---3-deo.html#pfk50","50-ПФК")</f>
        <v>50-ПФК</v>
      </c>
    </row>
    <row r="80" spans="7:12" x14ac:dyDescent="0.25">
      <c r="G80" s="31"/>
      <c r="H80" s="9" t="s">
        <v>7</v>
      </c>
      <c r="I80" s="6" t="s">
        <v>8</v>
      </c>
      <c r="J80" s="6" t="s">
        <v>8</v>
      </c>
      <c r="K80" s="12" t="str">
        <f>HYPERLINK("https://www.purs.gov.rs/aktuelnosti/Konkursi/konkursi/4608144/javni-konkurs-za-popunjavanje-izvrsilackih-radnih-mesta-u-ministarstvu-finansija--poreskoj-upravi.html#rm51","51 - МЛАЂИ ИНСПЕКТОР ЗА ОПЕРАТИВНИ РАД")</f>
        <v>51 - МЛАЂИ ИНСПЕКТОР ЗА ОПЕРАТИВНИ РАД</v>
      </c>
      <c r="L80" s="7" t="str">
        <f>HYPERLINK("https://www.purs.gov.rs/aktuelnosti/Konkursi/konkursi/4608161/javni-konkurs-za-popunjavanje-izvrsilackih-radnih-mesta-u-ministarstvu-finansija--poreskoj-upravi---3-deo.html#pfk51","51-ПФК")</f>
        <v>51-ПФК</v>
      </c>
    </row>
    <row r="81" spans="7:12" x14ac:dyDescent="0.25">
      <c r="G81" s="31"/>
      <c r="H81" s="9" t="s">
        <v>7</v>
      </c>
      <c r="I81" s="6" t="s">
        <v>8</v>
      </c>
      <c r="J81" s="6" t="s">
        <v>8</v>
      </c>
      <c r="K81" s="12" t="str">
        <f>HYPERLINK("https://www.purs.gov.rs/aktuelnosti/Konkursi/konkursi/4608144/javni-konkurs-za-popunjavanje-izvrsilackih-radnih-mesta-u-ministarstvu-finansija--poreskoj-upravi.html#rm95","95 - МЛАЂИ ПОРЕСКИ ИНСПЕКТОР ЗА ПОСЛОВЕ КОНТРОЛЕ")</f>
        <v>95 - МЛАЂИ ПОРЕСКИ ИНСПЕКТОР ЗА ПОСЛОВЕ КОНТРОЛЕ</v>
      </c>
      <c r="L81" s="7" t="str">
        <f>HYPERLINK("https://www.purs.gov.rs/aktuelnosti/Konkursi/konkursi/4608161/javni-konkurs-za-popunjavanje-izvrsilackih-radnih-mesta-u-ministarstvu-finansija--poreskoj-upravi---3-deo.html#pfk95","95-ПФК")</f>
        <v>95-ПФК</v>
      </c>
    </row>
    <row r="82" spans="7:12" x14ac:dyDescent="0.25">
      <c r="G82" s="31"/>
      <c r="H82" s="9" t="s">
        <v>7</v>
      </c>
      <c r="I82" s="6" t="s">
        <v>8</v>
      </c>
      <c r="J82" s="6" t="s">
        <v>8</v>
      </c>
      <c r="K82" s="12" t="str">
        <f>HYPERLINK("https://www.purs.gov.rs/aktuelnosti/Konkursi/konkursi/4608157/javni-konkurs-za-popunjavanje-izvrsilackih-radnih-mesta-u-ministarstvu-finansija--poreskoj-upravi---2-deo.html#rm108","108 - МЛАЂИ ПОРЕСКИ ИНСПЕКТОР ЗА ПОСЛОВЕ КОНТРОЛЕ")</f>
        <v>108 - МЛАЂИ ПОРЕСКИ ИНСПЕКТОР ЗА ПОСЛОВЕ КОНТРОЛЕ</v>
      </c>
      <c r="L82" s="7" t="str">
        <f>HYPERLINK("https://www.purs.gov.rs/aktuelnosti/Konkursi/konkursi/4608161/javni-konkurs-za-popunjavanje-izvrsilackih-radnih-mesta-u-ministarstvu-finansija--poreskoj-upravi---3-deo.html#pfk108","108-ПФК")</f>
        <v>108-ПФК</v>
      </c>
    </row>
    <row r="83" spans="7:12" x14ac:dyDescent="0.25">
      <c r="G83" s="31"/>
      <c r="H83" s="9" t="s">
        <v>7</v>
      </c>
      <c r="I83" s="6" t="s">
        <v>8</v>
      </c>
      <c r="J83" s="6" t="s">
        <v>8</v>
      </c>
      <c r="K83" s="12" t="str">
        <f>HYPERLINK("https://www.purs.gov.rs/aktuelnosti/Konkursi/konkursi/4608157/javni-konkurs-za-popunjavanje-izvrsilackih-radnih-mesta-u-ministarstvu-finansija--poreskoj-upravi---2-deo.html#rm109","109 - МЛАЂИ ПОРЕСКИ ИНСПЕКТОР ЗА ПОСЛОВЕ КОНТРОЛЕ")</f>
        <v>109 - МЛАЂИ ПОРЕСКИ ИНСПЕКТОР ЗА ПОСЛОВЕ КОНТРОЛЕ</v>
      </c>
      <c r="L83" s="7" t="str">
        <f>HYPERLINK("https://www.purs.gov.rs/aktuelnosti/Konkursi/konkursi/4608161/javni-konkurs-za-popunjavanje-izvrsilackih-radnih-mesta-u-ministarstvu-finansija--poreskoj-upravi---3-deo.html#pfk109","109-ПФК")</f>
        <v>109-ПФК</v>
      </c>
    </row>
    <row r="84" spans="7:12" x14ac:dyDescent="0.25">
      <c r="G84" s="31"/>
      <c r="H84" s="9" t="s">
        <v>7</v>
      </c>
      <c r="I84" s="6" t="s">
        <v>8</v>
      </c>
      <c r="J84" s="6" t="s">
        <v>8</v>
      </c>
      <c r="K84" s="12" t="str">
        <f>HYPERLINK("https://www.purs.gov.rs/aktuelnosti/Konkursi/konkursi/4608157/javni-konkurs-za-popunjavanje-izvrsilackih-radnih-mesta-u-ministarstvu-finansija--poreskoj-upravi---2-deo.html#rm110","110 - АНАЛИТИЧКО-ПОРЕСКИ ПОСЛОВИ КОНТРОЛЕ")</f>
        <v>110 - АНАЛИТИЧКО-ПОРЕСКИ ПОСЛОВИ КОНТРОЛЕ</v>
      </c>
      <c r="L84" s="7" t="str">
        <f>HYPERLINK("https://www.purs.gov.rs/aktuelnosti/Konkursi/konkursi/4608161/javni-konkurs-za-popunjavanje-izvrsilackih-radnih-mesta-u-ministarstvu-finansija--poreskoj-upravi---3-deo.html#pfk110","110-ПФК")</f>
        <v>110-ПФК</v>
      </c>
    </row>
    <row r="85" spans="7:12" x14ac:dyDescent="0.25">
      <c r="G85" s="31"/>
      <c r="H85" s="9" t="s">
        <v>13</v>
      </c>
      <c r="I85" s="6" t="s">
        <v>8</v>
      </c>
      <c r="J85" s="6" t="s">
        <v>8</v>
      </c>
      <c r="K85" s="12" t="str">
        <f>HYPERLINK("https://www.purs.gov.rs/aktuelnosti/Konkursi/konkursi/4608157/javni-konkurs-za-popunjavanje-izvrsilackih-radnih-mesta-u-ministarstvu-finansija--poreskoj-upravi---2-deo.html#rm142","142 - ВИШИ ПОРЕСКИ ИЗВРШИТЕЉ НАПЛАТЕ ЗА ПРАВНА ЛИЦА")</f>
        <v>142 - ВИШИ ПОРЕСКИ ИЗВРШИТЕЉ НАПЛАТЕ ЗА ПРАВНА ЛИЦА</v>
      </c>
      <c r="L85" s="7" t="str">
        <f>HYPERLINK("https://www.purs.gov.rs/aktuelnosti/Konkursi/konkursi/4608161/javni-konkurs-za-popunjavanje-izvrsilackih-radnih-mesta-u-ministarstvu-finansija--poreskoj-upravi---3-deo.html#pfk142","142-ПФК")</f>
        <v>142-ПФК</v>
      </c>
    </row>
    <row r="86" spans="7:12" x14ac:dyDescent="0.25">
      <c r="G86" s="31"/>
      <c r="H86" s="9" t="s">
        <v>7</v>
      </c>
      <c r="I86" s="6" t="s">
        <v>8</v>
      </c>
      <c r="J86" s="6" t="s">
        <v>8</v>
      </c>
      <c r="K86" s="12" t="str">
        <f>HYPERLINK("https://www.purs.gov.rs/aktuelnosti/Konkursi/konkursi/4608157/javni-konkurs-za-popunjavanje-izvrsilackih-radnih-mesta-u-ministarstvu-finansija--poreskoj-upravi---2-deo.html#rm143","143 - АНАЛИТИЧКО-ПОРЕСКИ ПОСЛОВИ НАПЛАТЕ ЗА ПРЕДУЗЕТНИКЕ И ФИЗИЧКА ЛИЦА")</f>
        <v>143 - АНАЛИТИЧКО-ПОРЕСКИ ПОСЛОВИ НАПЛАТЕ ЗА ПРЕДУЗЕТНИКЕ И ФИЗИЧКА ЛИЦА</v>
      </c>
      <c r="L86" s="7" t="str">
        <f>HYPERLINK("https://www.purs.gov.rs/aktuelnosti/Konkursi/konkursi/4608161/javni-konkurs-za-popunjavanje-izvrsilackih-radnih-mesta-u-ministarstvu-finansija--poreskoj-upravi---3-deo.html#pfk143","143-ПФК")</f>
        <v>143-ПФК</v>
      </c>
    </row>
    <row r="87" spans="7:12" x14ac:dyDescent="0.25">
      <c r="G87" s="31"/>
      <c r="H87" s="9" t="s">
        <v>13</v>
      </c>
      <c r="I87" s="6" t="s">
        <v>8</v>
      </c>
      <c r="J87" s="6" t="s">
        <v>8</v>
      </c>
      <c r="K87" s="12" t="str">
        <f>HYPERLINK("https://www.purs.gov.rs/aktuelnosti/Konkursi/konkursi/4608157/javni-konkurs-za-popunjavanje-izvrsilackih-radnih-mesta-u-ministarstvu-finansija--poreskoj-upravi---2-deo.html#rm144","144 - ВИШИ ПОРЕСКИ ИЗВРШИТЕЉ НАПЛАТЕ ЗА ПРЕДУЗЕТНИКЕ И ФИЗИЧКА ЛИЦА")</f>
        <v>144 - ВИШИ ПОРЕСКИ ИЗВРШИТЕЉ НАПЛАТЕ ЗА ПРЕДУЗЕТНИКЕ И ФИЗИЧКА ЛИЦА</v>
      </c>
      <c r="L87" s="7" t="str">
        <f>HYPERLINK("https://www.purs.gov.rs/aktuelnosti/Konkursi/konkursi/4608161/javni-konkurs-za-popunjavanje-izvrsilackih-radnih-mesta-u-ministarstvu-finansija--poreskoj-upravi---3-deo.html#pfk144","144-ПФК")</f>
        <v>144-ПФК</v>
      </c>
    </row>
    <row r="88" spans="7:12" x14ac:dyDescent="0.25">
      <c r="G88" s="31"/>
      <c r="H88" s="9" t="s">
        <v>13</v>
      </c>
      <c r="I88" s="6" t="s">
        <v>8</v>
      </c>
      <c r="J88" s="6" t="s">
        <v>8</v>
      </c>
      <c r="K88" s="12" t="str">
        <f>HYPERLINK("https://www.purs.gov.rs/aktuelnosti/Konkursi/konkursi/4608157/javni-konkurs-za-popunjavanje-izvrsilackih-radnih-mesta-u-ministarstvu-finansija--poreskoj-upravi---2-deo.html#rm159","159 - ВИШИ ПОРЕСКИ ИЗВРШИТЕЉ НАПЛАТЕ ЗА ПРАВНА ЛИЦА")</f>
        <v>159 - ВИШИ ПОРЕСКИ ИЗВРШИТЕЉ НАПЛАТЕ ЗА ПРАВНА ЛИЦА</v>
      </c>
      <c r="L88" s="7" t="str">
        <f>HYPERLINK("https://www.purs.gov.rs/aktuelnosti/Konkursi/konkursi/4608161/javni-konkurs-za-popunjavanje-izvrsilackih-radnih-mesta-u-ministarstvu-finansija--poreskoj-upravi---3-deo.html#pfk159","159-ПФК")</f>
        <v>159-ПФК</v>
      </c>
    </row>
    <row r="89" spans="7:12" x14ac:dyDescent="0.25">
      <c r="G89" s="31"/>
      <c r="H89" s="11" t="s">
        <v>6</v>
      </c>
      <c r="I89" s="6" t="s">
        <v>8</v>
      </c>
      <c r="J89" s="6" t="s">
        <v>8</v>
      </c>
      <c r="K89" s="12" t="str">
        <f>HYPERLINK("https://www.purs.gov.rs/aktuelnosti/Konkursi/konkursi/4608157/javni-konkurs-za-popunjavanje-izvrsilackih-radnih-mesta-u-ministarstvu-finansija--poreskoj-upravi---2-deo.html#rm216","216 - КАНЦЕЛАРИЈСКО-ЕВИДЕНЦИОНИ ПОСЛОВИ")</f>
        <v>216 - КАНЦЕЛАРИЈСКО-ЕВИДЕНЦИОНИ ПОСЛОВИ</v>
      </c>
      <c r="L89" s="7" t="str">
        <f>HYPERLINK("https://www.purs.gov.rs/aktuelnosti/Konkursi/konkursi/4608161/javni-konkurs-za-popunjavanje-izvrsilackih-radnih-mesta-u-ministarstvu-finansija--poreskoj-upravi---3-deo.html#pfk216","216-ПФК")</f>
        <v>216-ПФК</v>
      </c>
    </row>
    <row r="90" spans="7:12" x14ac:dyDescent="0.25">
      <c r="G90" s="19" t="s">
        <v>37</v>
      </c>
      <c r="H90" s="8" t="s">
        <v>7</v>
      </c>
      <c r="I90" s="6" t="s">
        <v>9</v>
      </c>
      <c r="J90" s="6" t="s">
        <v>8</v>
      </c>
      <c r="K90" s="12" t="str">
        <f>HYPERLINK("https://www.purs.gov.rs/aktuelnosti/Konkursi/konkursi/4608144/javni-konkurs-za-popunjavanje-izvrsilackih-radnih-mesta-u-ministarstvu-finansija--poreskoj-upravi.html#rm3","3 - МЛАЂИ ИНСПЕКТОР ЗА ОПЕРАТИВНИ РАД")</f>
        <v>3 - МЛАЂИ ИНСПЕКТОР ЗА ОПЕРАТИВНИ РАД</v>
      </c>
      <c r="L9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91" spans="7:12" x14ac:dyDescent="0.25">
      <c r="G91" s="20"/>
      <c r="H91" s="8" t="s">
        <v>7</v>
      </c>
      <c r="I91" s="6" t="s">
        <v>9</v>
      </c>
      <c r="J91" s="6" t="s">
        <v>8</v>
      </c>
      <c r="K91" s="12" t="str">
        <f>HYPERLINK("https://www.purs.gov.rs/aktuelnosti/Konkursi/konkursi/4608144/javni-konkurs-za-popunjavanje-izvrsilackih-radnih-mesta-u-ministarstvu-finansija--poreskoj-upravi.html#rm25","25 - АНАЛИТИЧКО-ПОРЕСКИ ПОСЛОВИ НАПЛАТЕ ЗА ПРАВНА ЛИЦА")</f>
        <v>25 - АНАЛИТИЧКО-ПОРЕСКИ ПОСЛОВИ НАПЛАТЕ ЗА ПРАВНА ЛИЦА</v>
      </c>
      <c r="L91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92" spans="7:12" x14ac:dyDescent="0.25">
      <c r="G92" s="20"/>
      <c r="H92" s="8" t="s">
        <v>7</v>
      </c>
      <c r="I92" s="6" t="s">
        <v>9</v>
      </c>
      <c r="J92" s="6" t="s">
        <v>8</v>
      </c>
      <c r="K92" s="12" t="str">
        <f>HYPERLINK("https://www.purs.gov.rs/aktuelnosti/Konkursi/konkursi/4608144/javni-konkurs-za-popunjavanje-izvrsilackih-radnih-mesta-u-ministarstvu-finansija--poreskoj-upravi.html#rm26","26 - АНАЛИТИЧКО-ПОРЕСКИ ПОСЛОВИ НАПЛАТЕ ЗА ПРЕДУЗЕТНИКЕ И ФИЗИЧКА ЛИЦА")</f>
        <v>26 - АНАЛИТИЧКО-ПОРЕСКИ ПОСЛОВИ НАПЛАТЕ ЗА ПРЕДУЗЕТНИКЕ И ФИЗИЧКА ЛИЦА</v>
      </c>
      <c r="L92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93" spans="7:12" x14ac:dyDescent="0.25">
      <c r="G93" s="20"/>
      <c r="H93" s="9" t="s">
        <v>7</v>
      </c>
      <c r="I93" s="6" t="s">
        <v>8</v>
      </c>
      <c r="J93" s="6" t="s">
        <v>8</v>
      </c>
      <c r="K93" s="12" t="str">
        <f>HYPERLINK("https://www.purs.gov.rs/aktuelnosti/Konkursi/konkursi/4608157/javni-konkurs-za-popunjavanje-izvrsilackih-radnih-mesta-u-ministarstvu-finansija--poreskoj-upravi---2-deo.html#rm114","114 - МЛАЂИ ПОРЕСКИ ИНСПЕКТОР ЗА ПОСЛОВЕ КОНТРОЛЕ")</f>
        <v>114 - МЛАЂИ ПОРЕСКИ ИНСПЕКТОР ЗА ПОСЛОВЕ КОНТРОЛЕ</v>
      </c>
      <c r="L93" s="7" t="str">
        <f>HYPERLINK("https://www.purs.gov.rs/aktuelnosti/Konkursi/konkursi/4608161/javni-konkurs-za-popunjavanje-izvrsilackih-radnih-mesta-u-ministarstvu-finansija--poreskoj-upravi---3-deo.html#pfk114","114-ПФК")</f>
        <v>114-ПФК</v>
      </c>
    </row>
    <row r="94" spans="7:12" x14ac:dyDescent="0.25">
      <c r="G94" s="20"/>
      <c r="H94" s="9" t="s">
        <v>7</v>
      </c>
      <c r="I94" s="6" t="s">
        <v>8</v>
      </c>
      <c r="J94" s="6" t="s">
        <v>8</v>
      </c>
      <c r="K94" s="12" t="str">
        <f>HYPERLINK("https://www.purs.gov.rs/aktuelnosti/Konkursi/konkursi/4608157/javni-konkurs-za-popunjavanje-izvrsilackih-radnih-mesta-u-ministarstvu-finansija--poreskoj-upravi---2-deo.html#rm115","115 - МЛАЂИ ПОРЕСКИ ИНСПЕКТОР ЗА ПОСЛОВЕ КОНТРОЛЕ")</f>
        <v>115 - МЛАЂИ ПОРЕСКИ ИНСПЕКТОР ЗА ПОСЛОВЕ КОНТРОЛЕ</v>
      </c>
      <c r="L94" s="7" t="str">
        <f>HYPERLINK("https://www.purs.gov.rs/aktuelnosti/Konkursi/konkursi/4608161/javni-konkurs-za-popunjavanje-izvrsilackih-radnih-mesta-u-ministarstvu-finansija--poreskoj-upravi---3-deo.html#pfk115","115-ПФК")</f>
        <v>115-ПФК</v>
      </c>
    </row>
    <row r="95" spans="7:12" x14ac:dyDescent="0.25">
      <c r="G95" s="20"/>
      <c r="H95" s="9" t="s">
        <v>7</v>
      </c>
      <c r="I95" s="6" t="s">
        <v>8</v>
      </c>
      <c r="J95" s="6" t="s">
        <v>8</v>
      </c>
      <c r="K95" s="12" t="str">
        <f>HYPERLINK("https://www.purs.gov.rs/aktuelnosti/Konkursi/konkursi/4608157/javni-konkurs-za-popunjavanje-izvrsilackih-radnih-mesta-u-ministarstvu-finansija--poreskoj-upravi---2-deo.html#rm116","116 - ПОРЕСКИ ИНСПЕКТОР ЗА АНАЛИТИЧКЕ ПОСЛОВЕ КОНТРОЛЕ")</f>
        <v>116 - ПОРЕСКИ ИНСПЕКТОР ЗА АНАЛИТИЧКЕ ПОСЛОВЕ КОНТРОЛЕ</v>
      </c>
      <c r="L95" s="7" t="str">
        <f>HYPERLINK("https://www.purs.gov.rs/aktuelnosti/Konkursi/konkursi/4608161/javni-konkurs-za-popunjavanje-izvrsilackih-radnih-mesta-u-ministarstvu-finansija--poreskoj-upravi---3-deo.html#pfk116","116-ПФК")</f>
        <v>116-ПФК</v>
      </c>
    </row>
    <row r="96" spans="7:12" x14ac:dyDescent="0.25">
      <c r="G96" s="20"/>
      <c r="H96" s="9" t="s">
        <v>7</v>
      </c>
      <c r="I96" s="6" t="s">
        <v>8</v>
      </c>
      <c r="J96" s="6" t="s">
        <v>8</v>
      </c>
      <c r="K96" s="12" t="str">
        <f>HYPERLINK("https://www.purs.gov.rs/aktuelnosti/Konkursi/konkursi/4608157/javni-konkurs-za-popunjavanje-izvrsilackih-radnih-mesta-u-ministarstvu-finansija--poreskoj-upravi---2-deo.html#rm117","117 - АНАЛИТИЧКО-ПОРЕСКИ ПОСЛОВИ КОНТРОЛЕ")</f>
        <v>117 - АНАЛИТИЧКО-ПОРЕСКИ ПОСЛОВИ КОНТРОЛЕ</v>
      </c>
      <c r="L96" s="7" t="str">
        <f>HYPERLINK("https://www.purs.gov.rs/aktuelnosti/Konkursi/konkursi/4608161/javni-konkurs-za-popunjavanje-izvrsilackih-radnih-mesta-u-ministarstvu-finansija--poreskoj-upravi---3-deo.html#pfk117","117-ПФК")</f>
        <v>117-ПФК</v>
      </c>
    </row>
    <row r="97" spans="7:12" x14ac:dyDescent="0.25">
      <c r="G97" s="20"/>
      <c r="H97" s="9" t="s">
        <v>7</v>
      </c>
      <c r="I97" s="6" t="s">
        <v>8</v>
      </c>
      <c r="J97" s="6" t="s">
        <v>8</v>
      </c>
      <c r="K97" s="12" t="str">
        <f>HYPERLINK("https://www.purs.gov.rs/aktuelnosti/Konkursi/konkursi/4608157/javni-konkurs-za-popunjavanje-izvrsilackih-radnih-mesta-u-ministarstvu-finansija--poreskoj-upravi---2-deo.html#rm118","118 - АНАЛИТИЧКО-ПОРЕСКИ ПОСЛОВИ КОНТРОЛЕ")</f>
        <v>118 - АНАЛИТИЧКО-ПОРЕСКИ ПОСЛОВИ КОНТРОЛЕ</v>
      </c>
      <c r="L97" s="7" t="str">
        <f>HYPERLINK("https://www.purs.gov.rs/aktuelnosti/Konkursi/konkursi/4608161/javni-konkurs-za-popunjavanje-izvrsilackih-radnih-mesta-u-ministarstvu-finansija--poreskoj-upravi---3-deo.html#pfk118","118-ПФК")</f>
        <v>118-ПФК</v>
      </c>
    </row>
    <row r="98" spans="7:12" x14ac:dyDescent="0.25">
      <c r="G98" s="20"/>
      <c r="H98" s="9" t="s">
        <v>7</v>
      </c>
      <c r="I98" s="6" t="s">
        <v>8</v>
      </c>
      <c r="J98" s="6" t="s">
        <v>8</v>
      </c>
      <c r="K98" s="12" t="str">
        <f>HYPERLINK("https://www.purs.gov.rs/aktuelnosti/Konkursi/konkursi/4608157/javni-konkurs-za-popunjavanje-izvrsilackih-radnih-mesta-u-ministarstvu-finansija--poreskoj-upravi---2-deo.html#rm119","119 - ПОРЕСКИ ИНСПЕКТОР ЗА АНАЛИТИЧКЕ ПОСЛОВЕ КОНТРОЛЕ")</f>
        <v>119 - ПОРЕСКИ ИНСПЕКТОР ЗА АНАЛИТИЧКЕ ПОСЛОВЕ КОНТРОЛЕ</v>
      </c>
      <c r="L98" s="7" t="str">
        <f>HYPERLINK("https://www.purs.gov.rs/aktuelnosti/Konkursi/konkursi/4608161/javni-konkurs-za-popunjavanje-izvrsilackih-radnih-mesta-u-ministarstvu-finansija--poreskoj-upravi---3-deo.html#pfk119","119-ПФК")</f>
        <v>119-ПФК</v>
      </c>
    </row>
    <row r="99" spans="7:12" x14ac:dyDescent="0.25">
      <c r="G99" s="21"/>
      <c r="H99" s="8" t="s">
        <v>13</v>
      </c>
      <c r="I99" s="6" t="s">
        <v>8</v>
      </c>
      <c r="J99" s="6" t="s">
        <v>8</v>
      </c>
      <c r="K99" s="12" t="str">
        <f>HYPERLINK("https://www.purs.gov.rs/aktuelnosti/Konkursi/konkursi/4608157/javni-konkurs-za-popunjavanje-izvrsilackih-radnih-mesta-u-ministarstvu-finansija--poreskoj-upravi---2-deo.html#rm120","120 - ВИШИ ПОРЕЗНИК - СТРУЧНИ САРАДНИК ЗА АНАЛИТИЧКЕ ПОСЛОВЕ КОНТРОЛЕ")</f>
        <v>120 - ВИШИ ПОРЕЗНИК - СТРУЧНИ САРАДНИК ЗА АНАЛИТИЧКЕ ПОСЛОВЕ КОНТРОЛЕ</v>
      </c>
      <c r="L99" s="7" t="str">
        <f>HYPERLINK("https://www.purs.gov.rs/aktuelnosti/Konkursi/konkursi/4608161/javni-konkurs-za-popunjavanje-izvrsilackih-radnih-mesta-u-ministarstvu-finansija--poreskoj-upravi---3-deo.html#pfk120","120-ПФК")</f>
        <v>120-ПФК</v>
      </c>
    </row>
    <row r="100" spans="7:12" x14ac:dyDescent="0.25">
      <c r="G100" s="19" t="s">
        <v>38</v>
      </c>
      <c r="H100" s="8" t="s">
        <v>7</v>
      </c>
      <c r="I100" s="6" t="s">
        <v>9</v>
      </c>
      <c r="J100" s="6" t="s">
        <v>8</v>
      </c>
      <c r="K100" s="12" t="str">
        <f>HYPERLINK("https://www.purs.gov.rs/aktuelnosti/Konkursi/konkursi/4608144/javni-konkurs-za-popunjavanje-izvrsilackih-radnih-mesta-u-ministarstvu-finansija--poreskoj-upravi.html#rm19","19 - АНАЛИТИЧКО-ПОРЕСКИ ПОСЛОВИ НАПЛАТЕ ЗА ПРАВНА ЛИЦА")</f>
        <v>19 - АНАЛИТИЧКО-ПОРЕСКИ ПОСЛОВИ НАПЛАТЕ ЗА ПРАВНА ЛИЦА</v>
      </c>
      <c r="L10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01" spans="7:12" x14ac:dyDescent="0.25">
      <c r="G101" s="20"/>
      <c r="H101" s="8" t="s">
        <v>7</v>
      </c>
      <c r="I101" s="6" t="s">
        <v>9</v>
      </c>
      <c r="J101" s="6" t="s">
        <v>8</v>
      </c>
      <c r="K101" s="12" t="str">
        <f>HYPERLINK("https://www.purs.gov.rs/aktuelnosti/Konkursi/konkursi/4608144/javni-konkurs-za-popunjavanje-izvrsilackih-radnih-mesta-u-ministarstvu-finansija--poreskoj-upravi.html#rm20","20 - АНАЛИТИЧКО-ПОРЕСКИ ПОСЛОВИ НАПЛАТЕ ЗА ПРЕДУЗЕТНИКЕ И ФИЗИЧКА ЛИЦА")</f>
        <v>20 - АНАЛИТИЧКО-ПОРЕСКИ ПОСЛОВИ НАПЛАТЕ ЗА ПРЕДУЗЕТНИКЕ И ФИЗИЧКА ЛИЦА</v>
      </c>
      <c r="L101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02" spans="7:12" x14ac:dyDescent="0.25">
      <c r="G102" s="20"/>
      <c r="H102" s="9" t="s">
        <v>7</v>
      </c>
      <c r="I102" s="6" t="s">
        <v>8</v>
      </c>
      <c r="J102" s="6" t="s">
        <v>8</v>
      </c>
      <c r="K102" s="12" t="str">
        <f>HYPERLINK("https://www.purs.gov.rs/aktuelnosti/Konkursi/konkursi/4608157/javni-konkurs-za-popunjavanje-izvrsilackih-radnih-mesta-u-ministarstvu-finansija--poreskoj-upravi---2-deo.html#rm103","103 - ПОРЕСКИ ИНСПЕКТОР ЗА ПОСЛОВЕ КОНТРОЛЕ")</f>
        <v>103 - ПОРЕСКИ ИНСПЕКТОР ЗА ПОСЛОВЕ КОНТРОЛЕ</v>
      </c>
      <c r="L102" s="7" t="str">
        <f>HYPERLINK("https://www.purs.gov.rs/aktuelnosti/Konkursi/konkursi/4608161/javni-konkurs-za-popunjavanje-izvrsilackih-radnih-mesta-u-ministarstvu-finansija--poreskoj-upravi---3-deo.html#pfk103","103-ПФК")</f>
        <v>103-ПФК</v>
      </c>
    </row>
    <row r="103" spans="7:12" x14ac:dyDescent="0.25">
      <c r="G103" s="20"/>
      <c r="H103" s="9" t="s">
        <v>7</v>
      </c>
      <c r="I103" s="6" t="s">
        <v>8</v>
      </c>
      <c r="J103" s="6" t="s">
        <v>8</v>
      </c>
      <c r="K103" s="12" t="str">
        <f>HYPERLINK("https://www.purs.gov.rs/aktuelnosti/Konkursi/konkursi/4608157/javni-konkurs-za-popunjavanje-izvrsilackih-radnih-mesta-u-ministarstvu-finansija--poreskoj-upravi---2-deo.html#rm104","104 - МЛАЂИ ПОРЕСКИ ИНСПЕКТОР ЗА ПОСЛОВЕ КОНТРОЛЕ")</f>
        <v>104 - МЛАЂИ ПОРЕСКИ ИНСПЕКТОР ЗА ПОСЛОВЕ КОНТРОЛЕ</v>
      </c>
      <c r="L103" s="7" t="str">
        <f>HYPERLINK("https://www.purs.gov.rs/aktuelnosti/Konkursi/konkursi/4608161/javni-konkurs-za-popunjavanje-izvrsilackih-radnih-mesta-u-ministarstvu-finansija--poreskoj-upravi---3-deo.html#pfk104","104-ПФК")</f>
        <v>104-ПФК</v>
      </c>
    </row>
    <row r="104" spans="7:12" x14ac:dyDescent="0.25">
      <c r="G104" s="20"/>
      <c r="H104" s="9" t="s">
        <v>7</v>
      </c>
      <c r="I104" s="6" t="s">
        <v>8</v>
      </c>
      <c r="J104" s="6" t="s">
        <v>8</v>
      </c>
      <c r="K104" s="12" t="str">
        <f>HYPERLINK("https://www.purs.gov.rs/aktuelnosti/Konkursi/konkursi/4608157/javni-konkurs-za-popunjavanje-izvrsilackih-radnih-mesta-u-ministarstvu-finansija--poreskoj-upravi---2-deo.html#rm105","105 - МЛАЂИ ПОРЕСКИ ИНСПЕКТОР ЗА ПОСЛОВЕ КОНТРОЛЕ")</f>
        <v>105 - МЛАЂИ ПОРЕСКИ ИНСПЕКТОР ЗА ПОСЛОВЕ КОНТРОЛЕ</v>
      </c>
      <c r="L104" s="7" t="str">
        <f>HYPERLINK("https://www.purs.gov.rs/aktuelnosti/Konkursi/konkursi/4608161/javni-konkurs-za-popunjavanje-izvrsilackih-radnih-mesta-u-ministarstvu-finansija--poreskoj-upravi---3-deo.html#pfk105","105-ПФК")</f>
        <v>105-ПФК</v>
      </c>
    </row>
    <row r="105" spans="7:12" x14ac:dyDescent="0.25">
      <c r="G105" s="20"/>
      <c r="H105" s="9" t="s">
        <v>7</v>
      </c>
      <c r="I105" s="6" t="s">
        <v>8</v>
      </c>
      <c r="J105" s="6" t="s">
        <v>8</v>
      </c>
      <c r="K105" s="12" t="str">
        <f>HYPERLINK("https://www.purs.gov.rs/aktuelnosti/Konkursi/konkursi/4608157/javni-konkurs-za-popunjavanje-izvrsilackih-radnih-mesta-u-ministarstvu-finansija--poreskoj-upravi---2-deo.html#rm106","106 - ПОРЕСКИ ИНСПЕКТОР ЗА АНАЛИТИЧКЕ ПОСЛОВЕ КОНТРОЛЕ")</f>
        <v>106 - ПОРЕСКИ ИНСПЕКТОР ЗА АНАЛИТИЧКЕ ПОСЛОВЕ КОНТРОЛЕ</v>
      </c>
      <c r="L105" s="7" t="str">
        <f>HYPERLINK("https://www.purs.gov.rs/aktuelnosti/Konkursi/konkursi/4608161/javni-konkurs-za-popunjavanje-izvrsilackih-radnih-mesta-u-ministarstvu-finansija--poreskoj-upravi---3-deo.html#pfk106","106-ПФК")</f>
        <v>106-ПФК</v>
      </c>
    </row>
    <row r="106" spans="7:12" x14ac:dyDescent="0.25">
      <c r="G106" s="20"/>
      <c r="H106" s="9" t="s">
        <v>7</v>
      </c>
      <c r="I106" s="6" t="s">
        <v>8</v>
      </c>
      <c r="J106" s="6" t="s">
        <v>8</v>
      </c>
      <c r="K106" s="12" t="str">
        <f>HYPERLINK("https://www.purs.gov.rs/aktuelnosti/Konkursi/konkursi/4608157/javni-konkurs-za-popunjavanje-izvrsilackih-radnih-mesta-u-ministarstvu-finansija--poreskoj-upravi---2-deo.html#rm107","107 - АНАЛИТИЧКО-ПОРЕСКИ ПОСЛОВИ КОНТРОЛЕ")</f>
        <v>107 - АНАЛИТИЧКО-ПОРЕСКИ ПОСЛОВИ КОНТРОЛЕ</v>
      </c>
      <c r="L106" s="7" t="str">
        <f>HYPERLINK("https://www.purs.gov.rs/aktuelnosti/Konkursi/konkursi/4608161/javni-konkurs-za-popunjavanje-izvrsilackih-radnih-mesta-u-ministarstvu-finansija--poreskoj-upravi---3-deo.html#pfk107","107-ПФК")</f>
        <v>107-ПФК</v>
      </c>
    </row>
    <row r="107" spans="7:12" x14ac:dyDescent="0.25">
      <c r="G107" s="20"/>
      <c r="H107" s="9" t="s">
        <v>7</v>
      </c>
      <c r="I107" s="6" t="s">
        <v>8</v>
      </c>
      <c r="J107" s="6" t="s">
        <v>8</v>
      </c>
      <c r="K107" s="12" t="str">
        <f>HYPERLINK("https://www.purs.gov.rs/aktuelnosti/Konkursi/konkursi/4608157/javni-konkurs-za-popunjavanje-izvrsilackih-radnih-mesta-u-ministarstvu-finansija--poreskoj-upravi---2-deo.html#rm157","157 - ПОСЛОВИ НАПЛАТЕ ЗА ПРАВНА ЛИЦА")</f>
        <v>157 - ПОСЛОВИ НАПЛАТЕ ЗА ПРАВНА ЛИЦА</v>
      </c>
      <c r="L107" s="7" t="str">
        <f>HYPERLINK("https://www.purs.gov.rs/aktuelnosti/Konkursi/konkursi/4608161/javni-konkurs-za-popunjavanje-izvrsilackih-radnih-mesta-u-ministarstvu-finansija--poreskoj-upravi---3-deo.html#pfk157","157-ПФК")</f>
        <v>157-ПФК</v>
      </c>
    </row>
    <row r="108" spans="7:12" x14ac:dyDescent="0.25">
      <c r="G108" s="21"/>
      <c r="H108" s="9" t="s">
        <v>7</v>
      </c>
      <c r="I108" s="6" t="s">
        <v>8</v>
      </c>
      <c r="J108" s="6" t="s">
        <v>8</v>
      </c>
      <c r="K108" s="12" t="str">
        <f>HYPERLINK("https://www.purs.gov.rs/aktuelnosti/Konkursi/konkursi/4608157/javni-konkurs-za-popunjavanje-izvrsilackih-radnih-mesta-u-ministarstvu-finansija--poreskoj-upravi---2-deo.html#rm158","158 - ПОСЛОВИ НАПЛАТЕ ЗА ПРЕДУЗЕТНИКЕ И ФИЗИЧКА ЛИЦА")</f>
        <v>158 - ПОСЛОВИ НАПЛАТЕ ЗА ПРЕДУЗЕТНИКЕ И ФИЗИЧКА ЛИЦА</v>
      </c>
      <c r="L108" s="7" t="str">
        <f>HYPERLINK("https://www.purs.gov.rs/aktuelnosti/Konkursi/konkursi/4608161/javni-konkurs-za-popunjavanje-izvrsilackih-radnih-mesta-u-ministarstvu-finansija--poreskoj-upravi---3-deo.html#pfk158","158-ПФК")</f>
        <v>158-ПФК</v>
      </c>
    </row>
    <row r="109" spans="7:12" x14ac:dyDescent="0.25">
      <c r="G109" s="22" t="s">
        <v>24</v>
      </c>
      <c r="H109" s="8" t="s">
        <v>7</v>
      </c>
      <c r="I109" s="6" t="s">
        <v>9</v>
      </c>
      <c r="J109" s="6" t="s">
        <v>8</v>
      </c>
      <c r="K109" s="12" t="str">
        <f>HYPERLINK("https://www.purs.gov.rs/aktuelnosti/Konkursi/konkursi/4608144/javni-konkurs-za-popunjavanje-izvrsilackih-radnih-mesta-u-ministarstvu-finansija--poreskoj-upravi.html#rm4","4 - МЛАЂИ ИНСПЕКТОР ЗА ОПЕРАТИВНИ РАД")</f>
        <v>4 - МЛАЂИ ИНСПЕКТОР ЗА ОПЕРАТИВНИ РАД</v>
      </c>
      <c r="L109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10" spans="7:12" x14ac:dyDescent="0.25">
      <c r="G110" s="23"/>
      <c r="H110" s="9" t="s">
        <v>7</v>
      </c>
      <c r="I110" s="6" t="s">
        <v>8</v>
      </c>
      <c r="J110" s="6" t="s">
        <v>8</v>
      </c>
      <c r="K110" s="12" t="str">
        <f>HYPERLINK("https://www.purs.gov.rs/aktuelnosti/Konkursi/konkursi/4608157/javni-konkurs-za-popunjavanje-izvrsilackih-radnih-mesta-u-ministarstvu-finansija--poreskoj-upravi---2-deo.html#rm126","126 - ПОРЕСКИ ИНСПЕКТОР ЗА ПОСЛОВЕ КОНТРОЛЕ")</f>
        <v>126 - ПОРЕСКИ ИНСПЕКТОР ЗА ПОСЛОВЕ КОНТРОЛЕ</v>
      </c>
      <c r="L110" s="7" t="str">
        <f>HYPERLINK("https://www.purs.gov.rs/aktuelnosti/Konkursi/konkursi/4608161/javni-konkurs-za-popunjavanje-izvrsilackih-radnih-mesta-u-ministarstvu-finansija--poreskoj-upravi---3-deo.html#pfk126","126-ПФК")</f>
        <v>126-ПФК</v>
      </c>
    </row>
    <row r="111" spans="7:12" x14ac:dyDescent="0.25">
      <c r="G111" s="23"/>
      <c r="H111" s="9" t="s">
        <v>7</v>
      </c>
      <c r="I111" s="6" t="s">
        <v>8</v>
      </c>
      <c r="J111" s="6" t="s">
        <v>8</v>
      </c>
      <c r="K111" s="12" t="str">
        <f>HYPERLINK("https://www.purs.gov.rs/aktuelnosti/Konkursi/konkursi/4608157/javni-konkurs-za-popunjavanje-izvrsilackih-radnih-mesta-u-ministarstvu-finansija--poreskoj-upravi---2-deo.html#rm127","127 - ПОРЕСКИ ИНСПЕКТОР ЗА АНАЛИТИЧКЕ ПОСЛОВЕ КОНТРОЛЕ")</f>
        <v>127 - ПОРЕСКИ ИНСПЕКТОР ЗА АНАЛИТИЧКЕ ПОСЛОВЕ КОНТРОЛЕ</v>
      </c>
      <c r="L111" s="7" t="str">
        <f>HYPERLINK("https://www.purs.gov.rs/aktuelnosti/Konkursi/konkursi/4608161/javni-konkurs-za-popunjavanje-izvrsilackih-radnih-mesta-u-ministarstvu-finansija--poreskoj-upravi---3-deo.html#pfk127","127-ПФК")</f>
        <v>127-ПФК</v>
      </c>
    </row>
    <row r="112" spans="7:12" x14ac:dyDescent="0.25">
      <c r="G112" s="23"/>
      <c r="H112" s="9" t="s">
        <v>7</v>
      </c>
      <c r="I112" s="6" t="s">
        <v>8</v>
      </c>
      <c r="J112" s="6" t="s">
        <v>8</v>
      </c>
      <c r="K112" s="12" t="str">
        <f>HYPERLINK("https://www.purs.gov.rs/aktuelnosti/Konkursi/konkursi/4608157/javni-konkurs-za-popunjavanje-izvrsilackih-radnih-mesta-u-ministarstvu-finansija--poreskoj-upravi---2-deo.html#rm192","192 - АНАЛИТИЧКО-ПОРЕСКИ ПОСЛОВИ НАПЛАТЕ ЗА ПРАВНА ЛИЦА")</f>
        <v>192 - АНАЛИТИЧКО-ПОРЕСКИ ПОСЛОВИ НАПЛАТЕ ЗА ПРАВНА ЛИЦА</v>
      </c>
      <c r="L112" s="7" t="str">
        <f>HYPERLINK("https://www.purs.gov.rs/aktuelnosti/Konkursi/konkursi/4608161/javni-konkurs-za-popunjavanje-izvrsilackih-radnih-mesta-u-ministarstvu-finansija--poreskoj-upravi---3-deo.html#pfk192","192-ПФК")</f>
        <v>192-ПФК</v>
      </c>
    </row>
    <row r="113" spans="7:12" x14ac:dyDescent="0.25">
      <c r="G113" s="23"/>
      <c r="H113" s="9" t="s">
        <v>6</v>
      </c>
      <c r="I113" s="6" t="s">
        <v>8</v>
      </c>
      <c r="J113" s="6" t="s">
        <v>8</v>
      </c>
      <c r="K113" s="12" t="str">
        <f>HYPERLINK("https://www.purs.gov.rs/aktuelnosti/Konkursi/konkursi/4608157/javni-konkurs-za-popunjavanje-izvrsilackih-radnih-mesta-u-ministarstvu-finansija--poreskoj-upravi---2-deo.html#rm193","193 - ВИШИ КОНТРОЛОР-ПОРЕСКИ ИЗВРШИТЕЉ НАПЛАТЕ ЗА ПРАВНА ЛИЦА")</f>
        <v>193 - ВИШИ КОНТРОЛОР-ПОРЕСКИ ИЗВРШИТЕЉ НАПЛАТЕ ЗА ПРАВНА ЛИЦА</v>
      </c>
      <c r="L113" s="7" t="str">
        <f>HYPERLINK("https://www.purs.gov.rs/aktuelnosti/Konkursi/konkursi/4608161/javni-konkurs-za-popunjavanje-izvrsilackih-radnih-mesta-u-ministarstvu-finansija--poreskoj-upravi---3-deo.html#pfk193","193-ПФК")</f>
        <v>193-ПФК</v>
      </c>
    </row>
    <row r="114" spans="7:12" x14ac:dyDescent="0.25">
      <c r="G114" s="23"/>
      <c r="H114" s="9" t="s">
        <v>6</v>
      </c>
      <c r="I114" s="6" t="s">
        <v>8</v>
      </c>
      <c r="J114" s="6" t="s">
        <v>8</v>
      </c>
      <c r="K114" s="12" t="str">
        <f>HYPERLINK("https://www.purs.gov.rs/aktuelnosti/Konkursi/konkursi/4608157/javni-konkurs-za-popunjavanje-izvrsilackih-radnih-mesta-u-ministarstvu-finansija--poreskoj-upravi---2-deo.html#rm194","194 - КОНТРОЛОР-ПОРЕСКИ ИЗВРШИТЕЉ НАПЛАТЕ ЗА ПРАВНА ЛИЦА")</f>
        <v>194 - КОНТРОЛОР-ПОРЕСКИ ИЗВРШИТЕЉ НАПЛАТЕ ЗА ПРАВНА ЛИЦА</v>
      </c>
      <c r="L114" s="7" t="str">
        <f>HYPERLINK("https://www.purs.gov.rs/aktuelnosti/Konkursi/konkursi/4608161/javni-konkurs-za-popunjavanje-izvrsilackih-radnih-mesta-u-ministarstvu-finansija--poreskoj-upravi---3-deo.html#pfk194","194-ПФК")</f>
        <v>194-ПФК</v>
      </c>
    </row>
    <row r="115" spans="7:12" x14ac:dyDescent="0.25">
      <c r="G115" s="23"/>
      <c r="H115" s="9" t="s">
        <v>13</v>
      </c>
      <c r="I115" s="6" t="s">
        <v>8</v>
      </c>
      <c r="J115" s="6" t="s">
        <v>8</v>
      </c>
      <c r="K115" s="12" t="str">
        <f>HYPERLINK("https://www.purs.gov.rs/aktuelnosti/Konkursi/konkursi/4608157/javni-konkurs-za-popunjavanje-izvrsilackih-radnih-mesta-u-ministarstvu-finansija--poreskoj-upravi---2-deo.html#rm195","195 - ВИШИ ПОРЕСКИ ИЗВРШИТЕЉ НАПЛАТЕ ЗА ПРЕДУЗЕТНИКЕ И ФИЗИЧКА ЛИЦА")</f>
        <v>195 - ВИШИ ПОРЕСКИ ИЗВРШИТЕЉ НАПЛАТЕ ЗА ПРЕДУЗЕТНИКЕ И ФИЗИЧКА ЛИЦА</v>
      </c>
      <c r="L115" s="7" t="str">
        <f>HYPERLINK("https://www.purs.gov.rs/aktuelnosti/Konkursi/konkursi/4608161/javni-konkurs-za-popunjavanje-izvrsilackih-radnih-mesta-u-ministarstvu-finansija--poreskoj-upravi---3-deo.html#pfk195","195-ПФК")</f>
        <v>195-ПФК</v>
      </c>
    </row>
    <row r="116" spans="7:12" x14ac:dyDescent="0.25">
      <c r="G116" s="23"/>
      <c r="H116" s="9" t="s">
        <v>13</v>
      </c>
      <c r="I116" s="6" t="s">
        <v>8</v>
      </c>
      <c r="J116" s="6" t="s">
        <v>8</v>
      </c>
      <c r="K116" s="12" t="str">
        <f>HYPERLINK("https://www.purs.gov.rs/aktuelnosti/Konkursi/konkursi/4608157/javni-konkurs-za-popunjavanje-izvrsilackih-radnih-mesta-u-ministarstvu-finansija--poreskoj-upravi---2-deo.html#rm196","196 - МЛАЂИ ПОРЕСКИ ИЗВРШИТЕЉ НАПЛАТЕ ЗА ПРЕДУЗЕТНИКЕ И ФИЗИЧКА ЛИЦА")</f>
        <v>196 - МЛАЂИ ПОРЕСКИ ИЗВРШИТЕЉ НАПЛАТЕ ЗА ПРЕДУЗЕТНИКЕ И ФИЗИЧКА ЛИЦА</v>
      </c>
      <c r="L116" s="7" t="str">
        <f>HYPERLINK("https://www.purs.gov.rs/aktuelnosti/Konkursi/konkursi/4608161/javni-konkurs-za-popunjavanje-izvrsilackih-radnih-mesta-u-ministarstvu-finansija--poreskoj-upravi---3-deo.html#pfk196","196-ПФК")</f>
        <v>196-ПФК</v>
      </c>
    </row>
    <row r="117" spans="7:12" x14ac:dyDescent="0.25">
      <c r="G117" s="24"/>
      <c r="H117" s="11" t="s">
        <v>6</v>
      </c>
      <c r="I117" s="6" t="s">
        <v>8</v>
      </c>
      <c r="J117" s="6" t="s">
        <v>8</v>
      </c>
      <c r="K117" s="12" t="str">
        <f>HYPERLINK("https://www.purs.gov.rs/aktuelnosti/Konkursi/konkursi/4608157/javni-konkurs-za-popunjavanje-izvrsilackih-radnih-mesta-u-ministarstvu-finansija--poreskoj-upravi---2-deo.html#rm218","218 - КАНЦЕЛАРИЈСКО-ЕВИДЕНЦИОНИ ПОСЛОВИ")</f>
        <v>218 - КАНЦЕЛАРИЈСКО-ЕВИДЕНЦИОНИ ПОСЛОВИ</v>
      </c>
      <c r="L117" s="7" t="str">
        <f>HYPERLINK("https://www.purs.gov.rs/aktuelnosti/Konkursi/konkursi/4608161/javni-konkurs-za-popunjavanje-izvrsilackih-radnih-mesta-u-ministarstvu-finansija--poreskoj-upravi---3-deo.html#pfk218","218-ПФК")</f>
        <v>218-ПФК</v>
      </c>
    </row>
    <row r="118" spans="7:12" x14ac:dyDescent="0.25">
      <c r="G118" s="31" t="s">
        <v>28</v>
      </c>
      <c r="H118" s="9" t="s">
        <v>7</v>
      </c>
      <c r="I118" s="6" t="s">
        <v>8</v>
      </c>
      <c r="J118" s="6" t="s">
        <v>8</v>
      </c>
      <c r="K118" s="12" t="str">
        <f>HYPERLINK("https://www.purs.gov.rs/aktuelnosti/Konkursi/konkursi/4608144/javni-konkurs-za-popunjavanje-izvrsilackih-radnih-mesta-u-ministarstvu-finansija--poreskoj-upravi.html#rm60","60 - МЛАЂИ ИНСПЕКТОР ЗА ОПЕРАТИВНИ РАД")</f>
        <v>60 - МЛАЂИ ИНСПЕКТОР ЗА ОПЕРАТИВНИ РАД</v>
      </c>
      <c r="L118" s="7" t="str">
        <f>HYPERLINK("https://www.purs.gov.rs/aktuelnosti/Konkursi/konkursi/4608161/javni-konkurs-za-popunjavanje-izvrsilackih-radnih-mesta-u-ministarstvu-finansija--poreskoj-upravi---3-deo.html#pfk60","60-ПФК")</f>
        <v>60-ПФК</v>
      </c>
    </row>
    <row r="119" spans="7:12" x14ac:dyDescent="0.25">
      <c r="G119" s="31"/>
      <c r="H119" s="9" t="s">
        <v>7</v>
      </c>
      <c r="I119" s="6" t="s">
        <v>8</v>
      </c>
      <c r="J119" s="6" t="s">
        <v>8</v>
      </c>
      <c r="K119" s="12" t="str">
        <f>HYPERLINK("https://www.purs.gov.rs/aktuelnosti/Konkursi/konkursi/4608157/javni-konkurs-za-popunjavanje-izvrsilackih-radnih-mesta-u-ministarstvu-finansija--poreskoj-upravi---2-deo.html#rm123","123 - ПОРЕСКИ ИНСПЕКТОР 1 ЗА ПОСЛОВЕ КОНТРОЛЕ")</f>
        <v>123 - ПОРЕСКИ ИНСПЕКТОР 1 ЗА ПОСЛОВЕ КОНТРОЛЕ</v>
      </c>
      <c r="L119" s="7" t="str">
        <f>HYPERLINK("https://www.purs.gov.rs/aktuelnosti/Konkursi/konkursi/4608161/javni-konkurs-za-popunjavanje-izvrsilackih-radnih-mesta-u-ministarstvu-finansija--poreskoj-upravi---3-deo.html#pfk123","123-ПФК")</f>
        <v>123-ПФК</v>
      </c>
    </row>
    <row r="120" spans="7:12" x14ac:dyDescent="0.25">
      <c r="G120" s="31"/>
      <c r="H120" s="9" t="s">
        <v>7</v>
      </c>
      <c r="I120" s="6" t="s">
        <v>8</v>
      </c>
      <c r="J120" s="6" t="s">
        <v>8</v>
      </c>
      <c r="K120" s="12" t="str">
        <f>HYPERLINK("https://www.purs.gov.rs/aktuelnosti/Konkursi/konkursi/4608157/javni-konkurs-za-popunjavanje-izvrsilackih-radnih-mesta-u-ministarstvu-finansija--poreskoj-upravi---2-deo.html#rm124","124 - ПОРЕСКИ ИНСПЕКТОР ЗА ПОСЛОВЕ КОНТРОЛЕ")</f>
        <v>124 - ПОРЕСКИ ИНСПЕКТОР ЗА ПОСЛОВЕ КОНТРОЛЕ</v>
      </c>
      <c r="L120" s="7" t="str">
        <f>HYPERLINK("https://www.purs.gov.rs/aktuelnosti/Konkursi/konkursi/4608161/javni-konkurs-za-popunjavanje-izvrsilackih-radnih-mesta-u-ministarstvu-finansija--poreskoj-upravi---3-deo.html#pfk124","124-ПФК")</f>
        <v>124-ПФК</v>
      </c>
    </row>
    <row r="121" spans="7:12" x14ac:dyDescent="0.25">
      <c r="G121" s="31"/>
      <c r="H121" s="9" t="s">
        <v>7</v>
      </c>
      <c r="I121" s="6" t="s">
        <v>8</v>
      </c>
      <c r="J121" s="6" t="s">
        <v>8</v>
      </c>
      <c r="K121" s="12" t="str">
        <f>HYPERLINK("https://www.purs.gov.rs/aktuelnosti/Konkursi/konkursi/4608157/javni-konkurs-za-popunjavanje-izvrsilackih-radnih-mesta-u-ministarstvu-finansija--poreskoj-upravi---2-deo.html#rm125","125 - ПОРЕСКИ ИНСПЕКТОР 1 ЗА АНАЛИТИЧКЕ  ПОСЛОВЕ  КОНТРОЛЕ")</f>
        <v>125 - ПОРЕСКИ ИНСПЕКТОР 1 ЗА АНАЛИТИЧКЕ  ПОСЛОВЕ  КОНТРОЛЕ</v>
      </c>
      <c r="L121" s="7" t="str">
        <f>HYPERLINK("https://www.purs.gov.rs/aktuelnosti/Konkursi/konkursi/4608161/javni-konkurs-za-popunjavanje-izvrsilackih-radnih-mesta-u-ministarstvu-finansija--poreskoj-upravi---3-deo.html#pfk125","125-ПФК")</f>
        <v>125-ПФК</v>
      </c>
    </row>
    <row r="122" spans="7:12" x14ac:dyDescent="0.25">
      <c r="G122" s="31"/>
      <c r="H122" s="9" t="s">
        <v>7</v>
      </c>
      <c r="I122" s="6" t="s">
        <v>8</v>
      </c>
      <c r="J122" s="6" t="s">
        <v>8</v>
      </c>
      <c r="K122" s="12" t="str">
        <f>HYPERLINK("https://www.purs.gov.rs/aktuelnosti/Konkursi/konkursi/4608157/javni-konkurs-za-popunjavanje-izvrsilackih-radnih-mesta-u-ministarstvu-finansija--poreskoj-upravi---2-deo.html#rm172","172 - АНАЛИТИЧКО-ПОРЕСКИ ПОСЛОВИ НАПЛАТЕ ЗА ПРАВНА ЛИЦА")</f>
        <v>172 - АНАЛИТИЧКО-ПОРЕСКИ ПОСЛОВИ НАПЛАТЕ ЗА ПРАВНА ЛИЦА</v>
      </c>
      <c r="L122" s="7" t="str">
        <f>HYPERLINK("https://www.purs.gov.rs/aktuelnosti/Konkursi/konkursi/4608161/javni-konkurs-za-popunjavanje-izvrsilackih-radnih-mesta-u-ministarstvu-finansija--poreskoj-upravi---3-deo.html#pfk172","172-ПФК")</f>
        <v>172-ПФК</v>
      </c>
    </row>
    <row r="123" spans="7:12" x14ac:dyDescent="0.25">
      <c r="G123" s="31"/>
      <c r="H123" s="9" t="s">
        <v>7</v>
      </c>
      <c r="I123" s="6" t="s">
        <v>8</v>
      </c>
      <c r="J123" s="6" t="s">
        <v>8</v>
      </c>
      <c r="K123" s="12" t="str">
        <f>HYPERLINK("https://www.purs.gov.rs/aktuelnosti/Konkursi/konkursi/4608157/javni-konkurs-za-popunjavanje-izvrsilackih-radnih-mesta-u-ministarstvu-finansija--poreskoj-upravi---2-deo.html#rm173","173 - АНАЛИТИЧКО-ПОРЕСКИ ПОСЛОВИ НАПЛАТЕ ЗА ПРЕДУЗЕТНИКЕ И ФИЗИЧКА ЛИЦА")</f>
        <v>173 - АНАЛИТИЧКО-ПОРЕСКИ ПОСЛОВИ НАПЛАТЕ ЗА ПРЕДУЗЕТНИКЕ И ФИЗИЧКА ЛИЦА</v>
      </c>
      <c r="L123" s="7" t="str">
        <f>HYPERLINK("https://www.purs.gov.rs/aktuelnosti/Konkursi/konkursi/4608161/javni-konkurs-za-popunjavanje-izvrsilackih-radnih-mesta-u-ministarstvu-finansija--poreskoj-upravi---3-deo.html#pfk173","173-ПФК")</f>
        <v>173-ПФК</v>
      </c>
    </row>
    <row r="124" spans="7:12" x14ac:dyDescent="0.25">
      <c r="G124" s="31"/>
      <c r="H124" s="9" t="s">
        <v>13</v>
      </c>
      <c r="I124" s="6" t="s">
        <v>8</v>
      </c>
      <c r="J124" s="6" t="s">
        <v>8</v>
      </c>
      <c r="K124" s="12" t="str">
        <f>HYPERLINK("https://www.purs.gov.rs/aktuelnosti/Konkursi/konkursi/4608157/javni-konkurs-za-popunjavanje-izvrsilackih-radnih-mesta-u-ministarstvu-finansija--poreskoj-upravi---2-deo.html#rm174","174 - ВИШИ ПОРЕСКИ ИЗВРШИТЕЉ НАПЛАТЕ ЗА ПРЕДУЗЕТНИКЕ И ФИЗИЧКА ЛИЦА")</f>
        <v>174 - ВИШИ ПОРЕСКИ ИЗВРШИТЕЉ НАПЛАТЕ ЗА ПРЕДУЗЕТНИКЕ И ФИЗИЧКА ЛИЦА</v>
      </c>
      <c r="L124" s="7" t="str">
        <f>HYPERLINK("https://www.purs.gov.rs/aktuelnosti/Konkursi/konkursi/4608161/javni-konkurs-za-popunjavanje-izvrsilackih-radnih-mesta-u-ministarstvu-finansija--poreskoj-upravi---3-deo.html#pfk174","174-ПФК")</f>
        <v>174-ПФК</v>
      </c>
    </row>
    <row r="125" spans="7:12" x14ac:dyDescent="0.25">
      <c r="G125" s="31"/>
      <c r="H125" s="9" t="s">
        <v>6</v>
      </c>
      <c r="I125" s="6" t="s">
        <v>8</v>
      </c>
      <c r="J125" s="6" t="s">
        <v>8</v>
      </c>
      <c r="K125" s="12" t="str">
        <f>HYPERLINK("https://www.purs.gov.rs/aktuelnosti/Konkursi/konkursi/4608157/javni-konkurs-za-popunjavanje-izvrsilackih-radnih-mesta-u-ministarstvu-finansija--poreskoj-upravi---2-deo.html#rm175","175 - ВИШИ КОНТРОЛОР-ПОРЕСКИ ИЗВРШИТЕЉ НАПЛАТЕ ЗА ПРЕДУЗЕТНИКЕ И ФИЗИЧКА ЛИЦА")</f>
        <v>175 - ВИШИ КОНТРОЛОР-ПОРЕСКИ ИЗВРШИТЕЉ НАПЛАТЕ ЗА ПРЕДУЗЕТНИКЕ И ФИЗИЧКА ЛИЦА</v>
      </c>
      <c r="L125" s="7" t="str">
        <f>HYPERLINK("https://www.purs.gov.rs/aktuelnosti/Konkursi/konkursi/4608161/javni-konkurs-za-popunjavanje-izvrsilackih-radnih-mesta-u-ministarstvu-finansija--poreskoj-upravi---3-deo.html#pfk175","175-ПФК")</f>
        <v>175-ПФК</v>
      </c>
    </row>
    <row r="126" spans="7:12" x14ac:dyDescent="0.25">
      <c r="G126" s="22" t="s">
        <v>30</v>
      </c>
      <c r="H126" s="9" t="s">
        <v>7</v>
      </c>
      <c r="I126" s="6" t="s">
        <v>8</v>
      </c>
      <c r="J126" s="6" t="s">
        <v>8</v>
      </c>
      <c r="K126" s="12" t="str">
        <f>HYPERLINK("https://www.purs.gov.rs/aktuelnosti/Konkursi/konkursi/4608144/javni-konkurs-za-popunjavanje-izvrsilackih-radnih-mesta-u-ministarstvu-finansija--poreskoj-upravi.html#rm55","55 - САМОСТАЛНИ ИНСПЕКТОР  ЗА ОПЕРАТИВНИ РАД")</f>
        <v>55 - САМОСТАЛНИ ИНСПЕКТОР  ЗА ОПЕРАТИВНИ РАД</v>
      </c>
      <c r="L126" s="7" t="str">
        <f>HYPERLINK("https://www.purs.gov.rs/aktuelnosti/Konkursi/konkursi/4608161/javni-konkurs-za-popunjavanje-izvrsilackih-radnih-mesta-u-ministarstvu-finansija--poreskoj-upravi---3-deo.html#pfk55","55-ПФК")</f>
        <v>55-ПФК</v>
      </c>
    </row>
    <row r="127" spans="7:12" x14ac:dyDescent="0.25">
      <c r="G127" s="23"/>
      <c r="H127" s="9" t="s">
        <v>7</v>
      </c>
      <c r="I127" s="6" t="s">
        <v>8</v>
      </c>
      <c r="J127" s="6" t="s">
        <v>8</v>
      </c>
      <c r="K127" s="12" t="str">
        <f>HYPERLINK("https://www.purs.gov.rs/aktuelnosti/Konkursi/konkursi/4608157/javni-konkurs-za-popunjavanje-izvrsilackih-radnih-mesta-u-ministarstvu-finansija--poreskoj-upravi---2-deo.html#rm111","111 - МЛАЂИ ПОРЕСКИ ИНСПЕКТОР ЗА ПОСЛОВЕ КОНТРОЛЕ")</f>
        <v>111 - МЛАЂИ ПОРЕСКИ ИНСПЕКТОР ЗА ПОСЛОВЕ КОНТРОЛЕ</v>
      </c>
      <c r="L127" s="7" t="str">
        <f>HYPERLINK("https://www.purs.gov.rs/aktuelnosti/Konkursi/konkursi/4608161/javni-konkurs-za-popunjavanje-izvrsilackih-radnih-mesta-u-ministarstvu-finansija--poreskoj-upravi---3-deo.html#pfk111","111-ПФК")</f>
        <v>111-ПФК</v>
      </c>
    </row>
    <row r="128" spans="7:12" x14ac:dyDescent="0.25">
      <c r="G128" s="23"/>
      <c r="H128" s="9" t="s">
        <v>7</v>
      </c>
      <c r="I128" s="6" t="s">
        <v>8</v>
      </c>
      <c r="J128" s="6" t="s">
        <v>8</v>
      </c>
      <c r="K128" s="12" t="str">
        <f>HYPERLINK("https://www.purs.gov.rs/aktuelnosti/Konkursi/konkursi/4608157/javni-konkurs-za-popunjavanje-izvrsilackih-radnih-mesta-u-ministarstvu-finansija--poreskoj-upravi---2-deo.html#rm112","112 - МЛАЂИ ПОРЕСКИ ИНСПЕКТОР ЗА ПОСЛОВЕ КОНТРОЛЕ")</f>
        <v>112 - МЛАЂИ ПОРЕСКИ ИНСПЕКТОР ЗА ПОСЛОВЕ КОНТРОЛЕ</v>
      </c>
      <c r="L128" s="7" t="str">
        <f>HYPERLINK("https://www.purs.gov.rs/aktuelnosti/Konkursi/konkursi/4608161/javni-konkurs-za-popunjavanje-izvrsilackih-radnih-mesta-u-ministarstvu-finansija--poreskoj-upravi---3-deo.html#pfk112","112-ПФК")</f>
        <v>112-ПФК</v>
      </c>
    </row>
    <row r="129" spans="7:12" x14ac:dyDescent="0.25">
      <c r="G129" s="23"/>
      <c r="H129" s="9" t="s">
        <v>7</v>
      </c>
      <c r="I129" s="6" t="s">
        <v>8</v>
      </c>
      <c r="J129" s="6" t="s">
        <v>8</v>
      </c>
      <c r="K129" s="12" t="str">
        <f>HYPERLINK("https://www.purs.gov.rs/aktuelnosti/Konkursi/konkursi/4608157/javni-konkurs-za-popunjavanje-izvrsilackih-radnih-mesta-u-ministarstvu-finansija--poreskoj-upravi---2-deo.html#rm113","113 - ПОРЕСКИ ИНСПЕКТОР ЗА АНАЛИТИЧКЕ ПОСЛОВЕ КОНТРОЛЕ")</f>
        <v>113 - ПОРЕСКИ ИНСПЕКТОР ЗА АНАЛИТИЧКЕ ПОСЛОВЕ КОНТРОЛЕ</v>
      </c>
      <c r="L129" s="7" t="str">
        <f>HYPERLINK("https://www.purs.gov.rs/aktuelnosti/Konkursi/konkursi/4608161/javni-konkurs-za-popunjavanje-izvrsilackih-radnih-mesta-u-ministarstvu-finansija--poreskoj-upravi---3-deo.html#pfk113","113-ПФК")</f>
        <v>113-ПФК</v>
      </c>
    </row>
    <row r="130" spans="7:12" x14ac:dyDescent="0.25">
      <c r="G130" s="23"/>
      <c r="H130" s="9" t="s">
        <v>7</v>
      </c>
      <c r="I130" s="6" t="s">
        <v>8</v>
      </c>
      <c r="J130" s="6" t="s">
        <v>8</v>
      </c>
      <c r="K130" s="12" t="str">
        <f>HYPERLINK("https://www.purs.gov.rs/aktuelnosti/Konkursi/konkursi/4608157/javni-konkurs-za-popunjavanje-izvrsilackih-radnih-mesta-u-ministarstvu-finansija--poreskoj-upravi---2-deo.html#rm162","162 - РАДНО МЕСТО ЗА НАЈСЛОЖЕНИЈЕ ПОСТУПКЕ НАПЛАТЕ ЗА ПРАВНА ЛИЦА")</f>
        <v>162 - РАДНО МЕСТО ЗА НАЈСЛОЖЕНИЈЕ ПОСТУПКЕ НАПЛАТЕ ЗА ПРАВНА ЛИЦА</v>
      </c>
      <c r="L130" s="7" t="str">
        <f>HYPERLINK("https://www.purs.gov.rs/aktuelnosti/Konkursi/konkursi/4608161/javni-konkurs-za-popunjavanje-izvrsilackih-radnih-mesta-u-ministarstvu-finansija--poreskoj-upravi---3-deo.html#pfk162","162-ПФК")</f>
        <v>162-ПФК</v>
      </c>
    </row>
    <row r="131" spans="7:12" x14ac:dyDescent="0.25">
      <c r="G131" s="23"/>
      <c r="H131" s="9" t="s">
        <v>7</v>
      </c>
      <c r="I131" s="6" t="s">
        <v>8</v>
      </c>
      <c r="J131" s="6" t="s">
        <v>8</v>
      </c>
      <c r="K131" s="12" t="str">
        <f>HYPERLINK("https://www.purs.gov.rs/aktuelnosti/Konkursi/konkursi/4608157/javni-konkurs-za-popunjavanje-izvrsilackih-radnih-mesta-u-ministarstvu-finansija--poreskoj-upravi---2-deo.html#rm163","163 - РАДНО МЕСТО ЗА НАЈСЛОЖЕНИЈЕ ПОСТУПКЕ НАПЛАТЕ ЗА ПРЕДУЗЕТНИКЕ И ФИЗИЧКА ЛИЦА")</f>
        <v>163 - РАДНО МЕСТО ЗА НАЈСЛОЖЕНИЈЕ ПОСТУПКЕ НАПЛАТЕ ЗА ПРЕДУЗЕТНИКЕ И ФИЗИЧКА ЛИЦА</v>
      </c>
      <c r="L131" s="7" t="str">
        <f>HYPERLINK("https://www.purs.gov.rs/aktuelnosti/Konkursi/konkursi/4608161/javni-konkurs-za-popunjavanje-izvrsilackih-radnih-mesta-u-ministarstvu-finansija--poreskoj-upravi---3-deo.html#pfk163","163-ПФК")</f>
        <v>163-ПФК</v>
      </c>
    </row>
    <row r="132" spans="7:12" x14ac:dyDescent="0.25">
      <c r="G132" s="23"/>
      <c r="H132" s="9" t="s">
        <v>7</v>
      </c>
      <c r="I132" s="6" t="s">
        <v>8</v>
      </c>
      <c r="J132" s="6" t="s">
        <v>8</v>
      </c>
      <c r="K132" s="12" t="str">
        <f>HYPERLINK("https://www.purs.gov.rs/aktuelnosti/Konkursi/konkursi/4608157/javni-konkurs-za-popunjavanje-izvrsilackih-radnih-mesta-u-ministarstvu-finansija--poreskoj-upravi---2-deo.html#rm164","164 - АНАЛИТИЧКО-ПОРЕСКИ ПОСЛОВИ НАПЛАТЕ ЗА ПРЕДУЗЕТНИКЕ И ФИЗИЧКА ЛИЦА")</f>
        <v>164 - АНАЛИТИЧКО-ПОРЕСКИ ПОСЛОВИ НАПЛАТЕ ЗА ПРЕДУЗЕТНИКЕ И ФИЗИЧКА ЛИЦА</v>
      </c>
      <c r="L132" s="7" t="str">
        <f>HYPERLINK("https://www.purs.gov.rs/aktuelnosti/Konkursi/konkursi/4608161/javni-konkurs-za-popunjavanje-izvrsilackih-radnih-mesta-u-ministarstvu-finansija--poreskoj-upravi---3-deo.html#pfk164","164-ПФК")</f>
        <v>164-ПФК</v>
      </c>
    </row>
    <row r="133" spans="7:12" x14ac:dyDescent="0.25">
      <c r="G133" s="24"/>
      <c r="H133" s="9" t="s">
        <v>13</v>
      </c>
      <c r="I133" s="6" t="s">
        <v>8</v>
      </c>
      <c r="J133" s="6" t="s">
        <v>8</v>
      </c>
      <c r="K133" s="12" t="str">
        <f>HYPERLINK("https://www.purs.gov.rs/aktuelnosti/Konkursi/konkursi/4608157/javni-konkurs-za-popunjavanje-izvrsilackih-radnih-mesta-u-ministarstvu-finansija--poreskoj-upravi---2-deo.html#rm165","165 - ВИШИ ПОРЕСКИ ИЗВРШИТЕЉ НАПЛАТЕ ЗА ПРЕДУЗЕТНИКЕ И ФИЗИЧКА ЛИЦА")</f>
        <v>165 - ВИШИ ПОРЕСКИ ИЗВРШИТЕЉ НАПЛАТЕ ЗА ПРЕДУЗЕТНИКЕ И ФИЗИЧКА ЛИЦА</v>
      </c>
      <c r="L133" s="7" t="str">
        <f>HYPERLINK("https://www.purs.gov.rs/aktuelnosti/Konkursi/konkursi/4608161/javni-konkurs-za-popunjavanje-izvrsilackih-radnih-mesta-u-ministarstvu-finansija--poreskoj-upravi---3-deo.html#pfk165","165-ПФК")</f>
        <v>165-ПФК</v>
      </c>
    </row>
    <row r="134" spans="7:12" x14ac:dyDescent="0.25">
      <c r="G134" s="22" t="s">
        <v>22</v>
      </c>
      <c r="H134" s="8" t="s">
        <v>7</v>
      </c>
      <c r="I134" s="6" t="s">
        <v>9</v>
      </c>
      <c r="J134" s="6" t="s">
        <v>8</v>
      </c>
      <c r="K134" s="12" t="str">
        <f>HYPERLINK("https://www.purs.gov.rs/aktuelnosti/Konkursi/konkursi/4608144/javni-konkurs-za-popunjavanje-izvrsilackih-radnih-mesta-u-ministarstvu-finansija--poreskoj-upravi.html#rm40","40 - АНАЛИТИЧКО-ПОРЕСКИ ПОСЛОВИ НАПЛАТЕ ЗА ПРАВНА ЛИЦА")</f>
        <v>40 - АНАЛИТИЧКО-ПОРЕСКИ ПОСЛОВИ НАПЛАТЕ ЗА ПРАВНА ЛИЦА</v>
      </c>
      <c r="L134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35" spans="7:12" x14ac:dyDescent="0.25">
      <c r="G135" s="23"/>
      <c r="H135" s="9" t="s">
        <v>7</v>
      </c>
      <c r="I135" s="6" t="s">
        <v>8</v>
      </c>
      <c r="J135" s="6" t="s">
        <v>8</v>
      </c>
      <c r="K135" s="12" t="str">
        <f>HYPERLINK("https://www.purs.gov.rs/aktuelnosti/Konkursi/konkursi/4608157/javni-konkurs-za-popunjavanje-izvrsilackih-radnih-mesta-u-ministarstvu-finansija--poreskoj-upravi---2-deo.html#rm128","128 - ПОРЕСКИ ИНСПЕКТОР ЗА ПОСЛОВЕ КОНТРОЛЕ")</f>
        <v>128 - ПОРЕСКИ ИНСПЕКТОР ЗА ПОСЛОВЕ КОНТРОЛЕ</v>
      </c>
      <c r="L135" s="7" t="str">
        <f>HYPERLINK("https://www.purs.gov.rs/aktuelnosti/Konkursi/konkursi/4608161/javni-konkurs-za-popunjavanje-izvrsilackih-radnih-mesta-u-ministarstvu-finansija--poreskoj-upravi---3-deo.html#pfk128","128-ПФК")</f>
        <v>128-ПФК</v>
      </c>
    </row>
    <row r="136" spans="7:12" x14ac:dyDescent="0.25">
      <c r="G136" s="23"/>
      <c r="H136" s="9" t="s">
        <v>7</v>
      </c>
      <c r="I136" s="6" t="s">
        <v>8</v>
      </c>
      <c r="J136" s="6" t="s">
        <v>8</v>
      </c>
      <c r="K136" s="12" t="str">
        <f>HYPERLINK("https://www.purs.gov.rs/aktuelnosti/Konkursi/konkursi/4608157/javni-konkurs-za-popunjavanje-izvrsilackih-radnih-mesta-u-ministarstvu-finansija--poreskoj-upravi---2-deo.html#rm129","129 - ПОРЕСКИ ИНСПЕКТОР ЗА АНАЛИТИЧКЕ ПОСЛОВЕ КОНТРОЛЕ")</f>
        <v>129 - ПОРЕСКИ ИНСПЕКТОР ЗА АНАЛИТИЧКЕ ПОСЛОВЕ КОНТРОЛЕ</v>
      </c>
      <c r="L136" s="7" t="str">
        <f>HYPERLINK("https://www.purs.gov.rs/aktuelnosti/Konkursi/konkursi/4608161/javni-konkurs-za-popunjavanje-izvrsilackih-radnih-mesta-u-ministarstvu-finansija--poreskoj-upravi---3-deo.html#pfk129","129-ПФК")</f>
        <v>129-ПФК</v>
      </c>
    </row>
    <row r="137" spans="7:12" x14ac:dyDescent="0.25">
      <c r="G137" s="23"/>
      <c r="H137" s="9" t="s">
        <v>7</v>
      </c>
      <c r="I137" s="6" t="s">
        <v>8</v>
      </c>
      <c r="J137" s="6" t="s">
        <v>8</v>
      </c>
      <c r="K137" s="12" t="str">
        <f>HYPERLINK("https://www.purs.gov.rs/aktuelnosti/Konkursi/konkursi/4608157/javni-konkurs-za-popunjavanje-izvrsilackih-radnih-mesta-u-ministarstvu-finansija--poreskoj-upravi---2-deo.html#rm198","198 - РАДНО МЕСТО ЗА НАЈСЛОЖЕНИЈЕ ПОСТУПКЕ НАПЛАТЕ ЗА ПРАВНА ЛИЦА")</f>
        <v>198 - РАДНО МЕСТО ЗА НАЈСЛОЖЕНИЈЕ ПОСТУПКЕ НАПЛАТЕ ЗА ПРАВНА ЛИЦА</v>
      </c>
      <c r="L137" s="7" t="str">
        <f>HYPERLINK("https://www.purs.gov.rs/aktuelnosti/Konkursi/konkursi/4608161/javni-konkurs-za-popunjavanje-izvrsilackih-radnih-mesta-u-ministarstvu-finansija--poreskoj-upravi---3-deo.html#pfk198","198-ПФК")</f>
        <v>198-ПФК</v>
      </c>
    </row>
    <row r="138" spans="7:12" x14ac:dyDescent="0.25">
      <c r="G138" s="23"/>
      <c r="H138" s="9" t="s">
        <v>7</v>
      </c>
      <c r="I138" s="6" t="s">
        <v>8</v>
      </c>
      <c r="J138" s="6" t="s">
        <v>8</v>
      </c>
      <c r="K138" s="12" t="str">
        <f>HYPERLINK("https://www.purs.gov.rs/aktuelnosti/Konkursi/konkursi/4608157/javni-konkurs-za-popunjavanje-izvrsilackih-radnih-mesta-u-ministarstvu-finansija--poreskoj-upravi---2-deo.html#rm199","199 - ПОСЛОВИ НАПЛАТЕ ЗА ПРАВНА ЛИЦА")</f>
        <v>199 - ПОСЛОВИ НАПЛАТЕ ЗА ПРАВНА ЛИЦА</v>
      </c>
      <c r="L138" s="7" t="str">
        <f>HYPERLINK("https://www.purs.gov.rs/aktuelnosti/Konkursi/konkursi/4608161/javni-konkurs-za-popunjavanje-izvrsilackih-radnih-mesta-u-ministarstvu-finansija--poreskoj-upravi---3-deo.html#pfk199","199-ПФК")</f>
        <v>199-ПФК</v>
      </c>
    </row>
    <row r="139" spans="7:12" x14ac:dyDescent="0.25">
      <c r="G139" s="23"/>
      <c r="H139" s="9" t="s">
        <v>7</v>
      </c>
      <c r="I139" s="6" t="s">
        <v>8</v>
      </c>
      <c r="J139" s="6" t="s">
        <v>8</v>
      </c>
      <c r="K139" s="12" t="str">
        <f>HYPERLINK("https://www.purs.gov.rs/aktuelnosti/Konkursi/konkursi/4608157/javni-konkurs-za-popunjavanje-izvrsilackih-radnih-mesta-u-ministarstvu-finansija--poreskoj-upravi---2-deo.html#rm200","200 - ПОСЛОВИ НАПЛАТЕ ЗА ПРЕДУЗЕТНИКЕ И ФИЗИЧКА ЛИЦА")</f>
        <v>200 - ПОСЛОВИ НАПЛАТЕ ЗА ПРЕДУЗЕТНИКЕ И ФИЗИЧКА ЛИЦА</v>
      </c>
      <c r="L139" s="7" t="str">
        <f>HYPERLINK("https://www.purs.gov.rs/aktuelnosti/Konkursi/konkursi/4608161/javni-konkurs-za-popunjavanje-izvrsilackih-radnih-mesta-u-ministarstvu-finansija--poreskoj-upravi---3-deo.html#pfk200","200-ПФК")</f>
        <v>200-ПФК</v>
      </c>
    </row>
    <row r="140" spans="7:12" x14ac:dyDescent="0.25">
      <c r="G140" s="24"/>
      <c r="H140" s="9" t="s">
        <v>7</v>
      </c>
      <c r="I140" s="6" t="s">
        <v>8</v>
      </c>
      <c r="J140" s="6" t="s">
        <v>8</v>
      </c>
      <c r="K140" s="12" t="str">
        <f>HYPERLINK("https://www.purs.gov.rs/aktuelnosti/Konkursi/konkursi/4608157/javni-konkurs-za-popunjavanje-izvrsilackih-radnih-mesta-u-ministarstvu-finansija--poreskoj-upravi---2-deo.html#rm201","201 - АНАЛИТИЧКО-ПОРЕСКИ ПОСЛОВИ НАПЛАТЕ ЗА ПРЕДУЗЕТНИКЕ И ФИЗИЧКА ЛИЦА")</f>
        <v>201 - АНАЛИТИЧКО-ПОРЕСКИ ПОСЛОВИ НАПЛАТЕ ЗА ПРЕДУЗЕТНИКЕ И ФИЗИЧКА ЛИЦА</v>
      </c>
      <c r="L140" s="7" t="str">
        <f>HYPERLINK("https://www.purs.gov.rs/aktuelnosti/Konkursi/konkursi/4608161/javni-konkurs-za-popunjavanje-izvrsilackih-radnih-mesta-u-ministarstvu-finansija--poreskoj-upravi---3-deo.html#pfk201","201-ПФК")</f>
        <v>201-ПФК</v>
      </c>
    </row>
    <row r="141" spans="7:12" x14ac:dyDescent="0.25">
      <c r="G141" s="22" t="s">
        <v>39</v>
      </c>
      <c r="H141" s="9" t="s">
        <v>7</v>
      </c>
      <c r="I141" s="6" t="s">
        <v>8</v>
      </c>
      <c r="J141" s="6" t="s">
        <v>8</v>
      </c>
      <c r="K141" s="12" t="str">
        <f>HYPERLINK("https://www.purs.gov.rs/aktuelnosti/Konkursi/konkursi/4608157/javni-konkurs-za-popunjavanje-izvrsilackih-radnih-mesta-u-ministarstvu-finansija--poreskoj-upravi---2-deo.html#rm152","152 - РАДНО МЕСТО ЗА НАЈСЛОЖЕНИЈЕ ПОСТУПКЕ НАПЛАТЕ ЗА ПРАВНА ЛИЦА")</f>
        <v>152 - РАДНО МЕСТО ЗА НАЈСЛОЖЕНИЈЕ ПОСТУПКЕ НАПЛАТЕ ЗА ПРАВНА ЛИЦА</v>
      </c>
      <c r="L141" s="7" t="str">
        <f>HYPERLINK("https://www.purs.gov.rs/aktuelnosti/Konkursi/konkursi/4608161/javni-konkurs-za-popunjavanje-izvrsilackih-radnih-mesta-u-ministarstvu-finansija--poreskoj-upravi---3-deo.html#pfk152","152-ПФК")</f>
        <v>152-ПФК</v>
      </c>
    </row>
    <row r="142" spans="7:12" x14ac:dyDescent="0.25">
      <c r="G142" s="23"/>
      <c r="H142" s="9" t="s">
        <v>7</v>
      </c>
      <c r="I142" s="6" t="s">
        <v>8</v>
      </c>
      <c r="J142" s="6" t="s">
        <v>8</v>
      </c>
      <c r="K142" s="12" t="str">
        <f>HYPERLINK("https://www.purs.gov.rs/aktuelnosti/Konkursi/konkursi/4608157/javni-konkurs-za-popunjavanje-izvrsilackih-radnih-mesta-u-ministarstvu-finansija--poreskoj-upravi---2-deo.html#rm153","153 - ПОСЛОВИ НАПЛАТЕ ЗА ПРАВНА ЛИЦА")</f>
        <v>153 - ПОСЛОВИ НАПЛАТЕ ЗА ПРАВНА ЛИЦА</v>
      </c>
      <c r="L142" s="7" t="str">
        <f>HYPERLINK("https://www.purs.gov.rs/aktuelnosti/Konkursi/konkursi/4608161/javni-konkurs-za-popunjavanje-izvrsilackih-radnih-mesta-u-ministarstvu-finansija--poreskoj-upravi---3-deo.html#pfk153","153-ПФК")</f>
        <v>153-ПФК</v>
      </c>
    </row>
    <row r="143" spans="7:12" x14ac:dyDescent="0.25">
      <c r="G143" s="23"/>
      <c r="H143" s="9" t="s">
        <v>7</v>
      </c>
      <c r="I143" s="6" t="s">
        <v>8</v>
      </c>
      <c r="J143" s="6" t="s">
        <v>8</v>
      </c>
      <c r="K143" s="12" t="str">
        <f>HYPERLINK("https://www.purs.gov.rs/aktuelnosti/Konkursi/konkursi/4608157/javni-konkurs-za-popunjavanje-izvrsilackih-radnih-mesta-u-ministarstvu-finansija--poreskoj-upravi---2-deo.html#rm154","154 - АНАЛИТИЧКО-ПОРЕСКИ ПОСЛОВИ НАПЛАТЕ ЗА ПРАВНА ЛИЦА")</f>
        <v>154 - АНАЛИТИЧКО-ПОРЕСКИ ПОСЛОВИ НАПЛАТЕ ЗА ПРАВНА ЛИЦА</v>
      </c>
      <c r="L143" s="7" t="str">
        <f>HYPERLINK("https://www.purs.gov.rs/aktuelnosti/Konkursi/konkursi/4608161/javni-konkurs-za-popunjavanje-izvrsilackih-radnih-mesta-u-ministarstvu-finansija--poreskoj-upravi---3-deo.html#pfk154","154-ПФК")</f>
        <v>154-ПФК</v>
      </c>
    </row>
    <row r="144" spans="7:12" x14ac:dyDescent="0.25">
      <c r="G144" s="23"/>
      <c r="H144" s="9" t="s">
        <v>7</v>
      </c>
      <c r="I144" s="6" t="s">
        <v>8</v>
      </c>
      <c r="J144" s="6" t="s">
        <v>8</v>
      </c>
      <c r="K144" s="12" t="str">
        <f>HYPERLINK("https://www.purs.gov.rs/aktuelnosti/Konkursi/konkursi/4608157/javni-konkurs-za-popunjavanje-izvrsilackih-radnih-mesta-u-ministarstvu-finansija--poreskoj-upravi---2-deo.html#rm155","155 - ПОСЛОВИ НАПЛАТЕ ЗА ПРЕДУЗЕТНИКЕ И ФИЗИЧКА ЛИЦА")</f>
        <v>155 - ПОСЛОВИ НАПЛАТЕ ЗА ПРЕДУЗЕТНИКЕ И ФИЗИЧКА ЛИЦА</v>
      </c>
      <c r="L144" s="7" t="str">
        <f>HYPERLINK("https://www.purs.gov.rs/aktuelnosti/Konkursi/konkursi/4608161/javni-konkurs-za-popunjavanje-izvrsilackih-radnih-mesta-u-ministarstvu-finansija--poreskoj-upravi---3-deo.html#pfk155","155-ПФК")</f>
        <v>155-ПФК</v>
      </c>
    </row>
    <row r="145" spans="7:12" x14ac:dyDescent="0.25">
      <c r="G145" s="23"/>
      <c r="H145" s="9" t="s">
        <v>7</v>
      </c>
      <c r="I145" s="6" t="s">
        <v>8</v>
      </c>
      <c r="J145" s="6" t="s">
        <v>8</v>
      </c>
      <c r="K145" s="12" t="str">
        <f>HYPERLINK("https://www.purs.gov.rs/aktuelnosti/Konkursi/konkursi/4608157/javni-konkurs-za-popunjavanje-izvrsilackih-radnih-mesta-u-ministarstvu-finansija--poreskoj-upravi---2-deo.html#rm156","156 - АНАЛИТИЧКО-ПОРЕСКИ ПОСЛОВИ НАПЛАТЕ ЗА ПРЕДУЗЕТНИКЕ И ФИЗИЧКА ЛИЦА")</f>
        <v>156 - АНАЛИТИЧКО-ПОРЕСКИ ПОСЛОВИ НАПЛАТЕ ЗА ПРЕДУЗЕТНИКЕ И ФИЗИЧКА ЛИЦА</v>
      </c>
      <c r="L145" s="7" t="str">
        <f>HYPERLINK("https://www.purs.gov.rs/aktuelnosti/Konkursi/konkursi/4608161/javni-konkurs-za-popunjavanje-izvrsilackih-radnih-mesta-u-ministarstvu-finansija--poreskoj-upravi---3-deo.html#pfk156","156-ПФК")</f>
        <v>156-ПФК</v>
      </c>
    </row>
    <row r="146" spans="7:12" x14ac:dyDescent="0.25">
      <c r="G146" s="24"/>
      <c r="H146" s="11" t="s">
        <v>6</v>
      </c>
      <c r="I146" s="6" t="s">
        <v>8</v>
      </c>
      <c r="J146" s="6" t="s">
        <v>8</v>
      </c>
      <c r="K146" s="12" t="str">
        <f>HYPERLINK("https://www.purs.gov.rs/aktuelnosti/Konkursi/konkursi/4608157/javni-konkurs-za-popunjavanje-izvrsilackih-radnih-mesta-u-ministarstvu-finansija--poreskoj-upravi---2-deo.html#rm217","217 - КАНЦЕЛАРИЈСКО-ЕВИДЕНЦИОНИ ПОСЛОВИ")</f>
        <v>217 - КАНЦЕЛАРИЈСКО-ЕВИДЕНЦИОНИ ПОСЛОВИ</v>
      </c>
      <c r="L146" s="7" t="str">
        <f>HYPERLINK("https://www.purs.gov.rs/aktuelnosti/Konkursi/konkursi/4608161/javni-konkurs-za-popunjavanje-izvrsilackih-radnih-mesta-u-ministarstvu-finansija--poreskoj-upravi---3-deo.html#pfk217","217-ПФК")</f>
        <v>217-ПФК</v>
      </c>
    </row>
    <row r="147" spans="7:12" x14ac:dyDescent="0.25">
      <c r="G147" s="22" t="s">
        <v>41</v>
      </c>
      <c r="H147" s="8" t="s">
        <v>7</v>
      </c>
      <c r="I147" s="6" t="s">
        <v>9</v>
      </c>
      <c r="J147" s="6" t="s">
        <v>8</v>
      </c>
      <c r="K147" s="12" t="str">
        <f>HYPERLINK("https://www.purs.gov.rs/aktuelnosti/Konkursi/konkursi/4608144/javni-konkurs-za-popunjavanje-izvrsilackih-radnih-mesta-u-ministarstvu-finansija--poreskoj-upravi.html#rm5","5 - МЛАЂИ ИНСПЕКТОР ЗА ОПЕРАТИВНИ РАД")</f>
        <v>5 - МЛАЂИ ИНСПЕКТОР ЗА ОПЕРАТИВНИ РАД</v>
      </c>
      <c r="L147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48" spans="7:12" x14ac:dyDescent="0.25">
      <c r="G148" s="23"/>
      <c r="H148" s="9" t="s">
        <v>7</v>
      </c>
      <c r="I148" s="6" t="s">
        <v>8</v>
      </c>
      <c r="J148" s="6" t="s">
        <v>8</v>
      </c>
      <c r="K148" s="12" t="str">
        <f>HYPERLINK("https://www.purs.gov.rs/aktuelnosti/Konkursi/konkursi/4608144/javni-konkurs-za-popunjavanje-izvrsilackih-radnih-mesta-u-ministarstvu-finansija--poreskoj-upravi.html#rm58","58 - САМОСТАЛНИ ИНСПЕКТОР ЗА ОПЕРАТИВНИ РАД")</f>
        <v>58 - САМОСТАЛНИ ИНСПЕКТОР ЗА ОПЕРАТИВНИ РАД</v>
      </c>
      <c r="L148" s="7" t="str">
        <f>HYPERLINK("https://www.purs.gov.rs/aktuelnosti/Konkursi/konkursi/4608161/javni-konkurs-za-popunjavanje-izvrsilackih-radnih-mesta-u-ministarstvu-finansija--poreskoj-upravi---3-deo.html#pfk58","58-ПФК")</f>
        <v>58-ПФК</v>
      </c>
    </row>
    <row r="149" spans="7:12" x14ac:dyDescent="0.25">
      <c r="G149" s="23"/>
      <c r="H149" s="9" t="s">
        <v>7</v>
      </c>
      <c r="I149" s="6" t="s">
        <v>8</v>
      </c>
      <c r="J149" s="6" t="s">
        <v>8</v>
      </c>
      <c r="K149" s="12" t="str">
        <f>HYPERLINK("https://www.purs.gov.rs/aktuelnosti/Konkursi/konkursi/4608157/javni-konkurs-za-popunjavanje-izvrsilackih-radnih-mesta-u-ministarstvu-finansija--poreskoj-upravi---2-deo.html#rm168","168 - ПОСЛОВИ  НАПЛАТЕ ЗА ПРАВНА ЛИЦА")</f>
        <v>168 - ПОСЛОВИ  НАПЛАТЕ ЗА ПРАВНА ЛИЦА</v>
      </c>
      <c r="L149" s="7" t="str">
        <f>HYPERLINK("https://www.purs.gov.rs/aktuelnosti/Konkursi/konkursi/4608161/javni-konkurs-za-popunjavanje-izvrsilackih-radnih-mesta-u-ministarstvu-finansija--poreskoj-upravi---3-deo.html#pfk168","168-ПФК")</f>
        <v>168-ПФК</v>
      </c>
    </row>
    <row r="150" spans="7:12" x14ac:dyDescent="0.25">
      <c r="G150" s="23"/>
      <c r="H150" s="9" t="s">
        <v>7</v>
      </c>
      <c r="I150" s="6" t="s">
        <v>8</v>
      </c>
      <c r="J150" s="6" t="s">
        <v>8</v>
      </c>
      <c r="K150" s="12" t="str">
        <f>HYPERLINK("https://www.purs.gov.rs/aktuelnosti/Konkursi/konkursi/4608157/javni-konkurs-za-popunjavanje-izvrsilackih-radnih-mesta-u-ministarstvu-finansija--poreskoj-upravi---2-deo.html#rm169","169 - АНАЛИТИЧКО-ПОРЕСКИ ПОСЛОВИ НАПЛАТЕ ЗА ПРАВНА ЛИЦА")</f>
        <v>169 - АНАЛИТИЧКО-ПОРЕСКИ ПОСЛОВИ НАПЛАТЕ ЗА ПРАВНА ЛИЦА</v>
      </c>
      <c r="L150" s="7" t="str">
        <f>HYPERLINK("https://www.purs.gov.rs/aktuelnosti/Konkursi/konkursi/4608161/javni-konkurs-za-popunjavanje-izvrsilackih-radnih-mesta-u-ministarstvu-finansija--poreskoj-upravi---3-deo.html#pfk169","169-ПФК")</f>
        <v>169-ПФК</v>
      </c>
    </row>
    <row r="151" spans="7:12" x14ac:dyDescent="0.25">
      <c r="G151" s="23"/>
      <c r="H151" s="9" t="s">
        <v>13</v>
      </c>
      <c r="I151" s="6" t="s">
        <v>8</v>
      </c>
      <c r="J151" s="6" t="s">
        <v>8</v>
      </c>
      <c r="K151" s="12" t="str">
        <f>HYPERLINK("https://www.purs.gov.rs/aktuelnosti/Konkursi/konkursi/4608157/javni-konkurs-za-popunjavanje-izvrsilackih-radnih-mesta-u-ministarstvu-finansija--poreskoj-upravi---2-deo.html#rm170","170 - ВИШИ ПОРЕСКИ ИЗВРШИТЕЉ НАПЛАТЕ ЗА ПРАВНА ЛИЦА")</f>
        <v>170 - ВИШИ ПОРЕСКИ ИЗВРШИТЕЉ НАПЛАТЕ ЗА ПРАВНА ЛИЦА</v>
      </c>
      <c r="L151" s="7" t="str">
        <f>HYPERLINK("https://www.purs.gov.rs/aktuelnosti/Konkursi/konkursi/4608161/javni-konkurs-za-popunjavanje-izvrsilackih-radnih-mesta-u-ministarstvu-finansija--poreskoj-upravi---3-deo.html#pfk170","170-ПФК")</f>
        <v>170-ПФК</v>
      </c>
    </row>
    <row r="152" spans="7:12" x14ac:dyDescent="0.25">
      <c r="G152" s="24"/>
      <c r="H152" s="9" t="s">
        <v>7</v>
      </c>
      <c r="I152" s="6" t="s">
        <v>8</v>
      </c>
      <c r="J152" s="6" t="s">
        <v>8</v>
      </c>
      <c r="K152" s="12" t="str">
        <f>HYPERLINK("https://www.purs.gov.rs/aktuelnosti/Konkursi/konkursi/4608157/javni-konkurs-za-popunjavanje-izvrsilackih-radnih-mesta-u-ministarstvu-finansija--poreskoj-upravi---2-deo.html#rm171","171 - ПОСЛОВИ  НАПЛАТЕ ЗА ПРЕДУЗЕТНИКЕ И ФИЗИЧКА ЛИЦА")</f>
        <v>171 - ПОСЛОВИ  НАПЛАТЕ ЗА ПРЕДУЗЕТНИКЕ И ФИЗИЧКА ЛИЦА</v>
      </c>
      <c r="L152" s="7" t="str">
        <f>HYPERLINK("https://www.purs.gov.rs/aktuelnosti/Konkursi/konkursi/4608161/javni-konkurs-za-popunjavanje-izvrsilackih-radnih-mesta-u-ministarstvu-finansija--poreskoj-upravi---3-deo.html#pfk171","171-ПФК")</f>
        <v>171-ПФК</v>
      </c>
    </row>
    <row r="153" spans="7:12" x14ac:dyDescent="0.25">
      <c r="G153" s="22" t="s">
        <v>35</v>
      </c>
      <c r="H153" s="8" t="s">
        <v>7</v>
      </c>
      <c r="I153" s="6" t="s">
        <v>9</v>
      </c>
      <c r="J153" s="6" t="s">
        <v>8</v>
      </c>
      <c r="K153" s="12" t="str">
        <f>HYPERLINK("https://www.purs.gov.rs/aktuelnosti/Konkursi/konkursi/4608144/javni-konkurs-za-popunjavanje-izvrsilackih-radnih-mesta-u-ministarstvu-finansija--poreskoj-upravi.html#rm29","29 - АНАЛИТИЧКО-ПОРЕСКИ ПОСЛОВИ НАПЛАТЕ ЗА ПРАВНА ЛИЦА")</f>
        <v>29 - АНАЛИТИЧКО-ПОРЕСКИ ПОСЛОВИ НАПЛАТЕ ЗА ПРАВНА ЛИЦА</v>
      </c>
      <c r="L153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54" spans="7:12" x14ac:dyDescent="0.25">
      <c r="G154" s="23"/>
      <c r="H154" s="9" t="s">
        <v>7</v>
      </c>
      <c r="I154" s="6" t="s">
        <v>8</v>
      </c>
      <c r="J154" s="6" t="s">
        <v>8</v>
      </c>
      <c r="K154" s="12" t="str">
        <f>HYPERLINK("https://www.purs.gov.rs/aktuelnosti/Konkursi/konkursi/4608144/javni-konkurs-za-popunjavanje-izvrsilackih-radnih-mesta-u-ministarstvu-finansija--poreskoj-upravi.html#rm46","46 - ВИШИ ИНСПЕКТОР ЗА ОПЕРАТИВНИ РАД")</f>
        <v>46 - ВИШИ ИНСПЕКТОР ЗА ОПЕРАТИВНИ РАД</v>
      </c>
      <c r="L154" s="7" t="str">
        <f>HYPERLINK("https://www.purs.gov.rs/aktuelnosti/Konkursi/konkursi/4608161/javni-konkurs-za-popunjavanje-izvrsilackih-radnih-mesta-u-ministarstvu-finansija--poreskoj-upravi---3-deo.html#pfk46","46-ПФК")</f>
        <v>46-ПФК</v>
      </c>
    </row>
    <row r="155" spans="7:12" x14ac:dyDescent="0.25">
      <c r="G155" s="23"/>
      <c r="H155" s="9" t="s">
        <v>7</v>
      </c>
      <c r="I155" s="6" t="s">
        <v>8</v>
      </c>
      <c r="J155" s="6" t="s">
        <v>8</v>
      </c>
      <c r="K155" s="12" t="str">
        <f>HYPERLINK("https://www.purs.gov.rs/aktuelnosti/Konkursi/konkursi/4608157/javni-konkurs-za-popunjavanje-izvrsilackih-radnih-mesta-u-ministarstvu-finansija--poreskoj-upravi---2-deo.html#rm176","176 - ПОСЛОВИ НАПЛАТЕ ЗА ПРАВНА ЛИЦА")</f>
        <v>176 - ПОСЛОВИ НАПЛАТЕ ЗА ПРАВНА ЛИЦА</v>
      </c>
      <c r="L155" s="7" t="str">
        <f>HYPERLINK("https://www.purs.gov.rs/aktuelnosti/Konkursi/konkursi/4608161/javni-konkurs-za-popunjavanje-izvrsilackih-radnih-mesta-u-ministarstvu-finansija--poreskoj-upravi---3-deo.html#pfk176","176-ПФК")</f>
        <v>176-ПФК</v>
      </c>
    </row>
    <row r="156" spans="7:12" x14ac:dyDescent="0.25">
      <c r="G156" s="23"/>
      <c r="H156" s="9" t="s">
        <v>13</v>
      </c>
      <c r="I156" s="6" t="s">
        <v>8</v>
      </c>
      <c r="J156" s="6" t="s">
        <v>8</v>
      </c>
      <c r="K156" s="12" t="str">
        <f>HYPERLINK("https://www.purs.gov.rs/aktuelnosti/Konkursi/konkursi/4608157/javni-konkurs-za-popunjavanje-izvrsilackih-radnih-mesta-u-ministarstvu-finansija--poreskoj-upravi---2-deo.html#rm177","177 - ВИШИ ПОРЕСКИ ИЗВРШИТЕЉ НАПЛАТЕ ЗА ПРАВНА ЛИЦА")</f>
        <v>177 - ВИШИ ПОРЕСКИ ИЗВРШИТЕЉ НАПЛАТЕ ЗА ПРАВНА ЛИЦА</v>
      </c>
      <c r="L156" s="7" t="str">
        <f>HYPERLINK("https://www.purs.gov.rs/aktuelnosti/Konkursi/konkursi/4608161/javni-konkurs-za-popunjavanje-izvrsilackih-radnih-mesta-u-ministarstvu-finansija--poreskoj-upravi---3-deo.html#pfk177","177-ПФК")</f>
        <v>177-ПФК</v>
      </c>
    </row>
    <row r="157" spans="7:12" x14ac:dyDescent="0.25">
      <c r="G157" s="23"/>
      <c r="H157" s="9" t="s">
        <v>7</v>
      </c>
      <c r="I157" s="6" t="s">
        <v>8</v>
      </c>
      <c r="J157" s="6" t="s">
        <v>8</v>
      </c>
      <c r="K157" s="12" t="str">
        <f>HYPERLINK("https://www.purs.gov.rs/aktuelnosti/Konkursi/konkursi/4608157/javni-konkurs-za-popunjavanje-izvrsilackih-radnih-mesta-u-ministarstvu-finansija--poreskoj-upravi---2-deo.html#rm178","178 - ПОСЛОВИ  НАПЛАТЕ ЗА ПРЕДУЗЕТНИКЕ И ФИЗИЧКА ЛИЦА")</f>
        <v>178 - ПОСЛОВИ  НАПЛАТЕ ЗА ПРЕДУЗЕТНИКЕ И ФИЗИЧКА ЛИЦА</v>
      </c>
      <c r="L157" s="7" t="str">
        <f>HYPERLINK("https://www.purs.gov.rs/aktuelnosti/Konkursi/konkursi/4608161/javni-konkurs-za-popunjavanje-izvrsilackih-radnih-mesta-u-ministarstvu-finansija--poreskoj-upravi---3-deo.html#pfk178","178-ПФК")</f>
        <v>178-ПФК</v>
      </c>
    </row>
    <row r="158" spans="7:12" x14ac:dyDescent="0.25">
      <c r="G158" s="24"/>
      <c r="H158" s="9" t="s">
        <v>7</v>
      </c>
      <c r="I158" s="6" t="s">
        <v>8</v>
      </c>
      <c r="J158" s="6" t="s">
        <v>8</v>
      </c>
      <c r="K158" s="12" t="str">
        <f>HYPERLINK("https://www.purs.gov.rs/aktuelnosti/Konkursi/konkursi/4608157/javni-konkurs-za-popunjavanje-izvrsilackih-radnih-mesta-u-ministarstvu-finansija--poreskoj-upravi---2-deo.html#rm179","179 - АНАЛИТИЧКО-ПОРЕСКИ ПОСЛОВИ НАПЛАТЕ ЗА ПРЕДУЗЕТНИКЕ И ФИЗИЧКА ЛИЦА")</f>
        <v>179 - АНАЛИТИЧКО-ПОРЕСКИ ПОСЛОВИ НАПЛАТЕ ЗА ПРЕДУЗЕТНИКЕ И ФИЗИЧКА ЛИЦА</v>
      </c>
      <c r="L158" s="7" t="str">
        <f>HYPERLINK("https://www.purs.gov.rs/aktuelnosti/Konkursi/konkursi/4608161/javni-konkurs-za-popunjavanje-izvrsilackih-radnih-mesta-u-ministarstvu-finansija--poreskoj-upravi---3-deo.html#pfk179","179-ПФК")</f>
        <v>179-ПФК</v>
      </c>
    </row>
    <row r="159" spans="7:12" x14ac:dyDescent="0.25">
      <c r="G159" s="22" t="s">
        <v>20</v>
      </c>
      <c r="H159" s="9" t="s">
        <v>7</v>
      </c>
      <c r="I159" s="6" t="s">
        <v>8</v>
      </c>
      <c r="J159" s="6" t="s">
        <v>8</v>
      </c>
      <c r="K159" s="12" t="str">
        <f>HYPERLINK("https://www.purs.gov.rs/aktuelnosti/Konkursi/konkursi/4608144/javni-konkurs-za-popunjavanje-izvrsilackih-radnih-mesta-u-ministarstvu-finansija--poreskoj-upravi.html#rm61","61 - ВИШИ ИНСПЕКТОР ЗА ОПЕРАТИВНИ РАД")</f>
        <v>61 - ВИШИ ИНСПЕКТОР ЗА ОПЕРАТИВНИ РАД</v>
      </c>
      <c r="L159" s="7" t="str">
        <f>HYPERLINK("https://www.purs.gov.rs/aktuelnosti/Konkursi/konkursi/4608161/javni-konkurs-za-popunjavanje-izvrsilackih-radnih-mesta-u-ministarstvu-finansija--poreskoj-upravi---3-deo.html#pfk61","61-ПФК")</f>
        <v>61-ПФК</v>
      </c>
    </row>
    <row r="160" spans="7:12" x14ac:dyDescent="0.25">
      <c r="G160" s="23"/>
      <c r="H160" s="9" t="s">
        <v>7</v>
      </c>
      <c r="I160" s="6" t="s">
        <v>8</v>
      </c>
      <c r="J160" s="6" t="s">
        <v>8</v>
      </c>
      <c r="K160" s="12" t="str">
        <f>HYPERLINK("https://www.purs.gov.rs/aktuelnosti/Konkursi/konkursi/4608144/javni-konkurs-za-popunjavanje-izvrsilackih-radnih-mesta-u-ministarstvu-finansija--poreskoj-upravi.html#rm62","62 - МЛАЂИ ИНСПЕКТОР ЗА ОПЕРАТИВНИ РАД")</f>
        <v>62 - МЛАЂИ ИНСПЕКТОР ЗА ОПЕРАТИВНИ РАД</v>
      </c>
      <c r="L160" s="7" t="str">
        <f>HYPERLINK("https://www.purs.gov.rs/aktuelnosti/Konkursi/konkursi/4608161/javni-konkurs-za-popunjavanje-izvrsilackih-radnih-mesta-u-ministarstvu-finansija--poreskoj-upravi---3-deo.html#pfk62","62-ПФК")</f>
        <v>62-ПФК</v>
      </c>
    </row>
    <row r="161" spans="7:12" x14ac:dyDescent="0.25">
      <c r="G161" s="23"/>
      <c r="H161" s="9" t="s">
        <v>7</v>
      </c>
      <c r="I161" s="6" t="s">
        <v>8</v>
      </c>
      <c r="J161" s="6" t="s">
        <v>8</v>
      </c>
      <c r="K161" s="12" t="str">
        <f>HYPERLINK("https://www.purs.gov.rs/aktuelnosti/Konkursi/konkursi/4608157/javni-konkurs-za-popunjavanje-izvrsilackih-radnih-mesta-u-ministarstvu-finansija--poreskoj-upravi---2-deo.html#rm209","209 - ПОСЛОВИ  НАПЛАТЕ ЗА ПРАВНА ЛИЦА")</f>
        <v>209 - ПОСЛОВИ  НАПЛАТЕ ЗА ПРАВНА ЛИЦА</v>
      </c>
      <c r="L161" s="7" t="str">
        <f>HYPERLINK("https://www.purs.gov.rs/aktuelnosti/Konkursi/konkursi/4608161/javni-konkurs-za-popunjavanje-izvrsilackih-radnih-mesta-u-ministarstvu-finansija--poreskoj-upravi---3-deo.html#pfk209","209-ПФК")</f>
        <v>209-ПФК</v>
      </c>
    </row>
    <row r="162" spans="7:12" x14ac:dyDescent="0.25">
      <c r="G162" s="23"/>
      <c r="H162" s="9" t="s">
        <v>7</v>
      </c>
      <c r="I162" s="6" t="s">
        <v>8</v>
      </c>
      <c r="J162" s="6" t="s">
        <v>8</v>
      </c>
      <c r="K162" s="12" t="str">
        <f>HYPERLINK("https://www.purs.gov.rs/aktuelnosti/Konkursi/konkursi/4608157/javni-konkurs-za-popunjavanje-izvrsilackih-radnih-mesta-u-ministarstvu-finansija--poreskoj-upravi---2-deo.html#rm210","210 - АНАЛИТИЧКО-ПОРЕСКИ ПОСЛОВИ НАПЛАТЕ ЗА ПРАВНА ЛИЦА")</f>
        <v>210 - АНАЛИТИЧКО-ПОРЕСКИ ПОСЛОВИ НАПЛАТЕ ЗА ПРАВНА ЛИЦА</v>
      </c>
      <c r="L162" s="7" t="str">
        <f>HYPERLINK("https://www.purs.gov.rs/aktuelnosti/Konkursi/konkursi/4608161/javni-konkurs-za-popunjavanje-izvrsilackih-radnih-mesta-u-ministarstvu-finansija--poreskoj-upravi---3-deo.html#pfk210","210-ПФК")</f>
        <v>210-ПФК</v>
      </c>
    </row>
    <row r="163" spans="7:12" x14ac:dyDescent="0.25">
      <c r="G163" s="23"/>
      <c r="H163" s="9" t="s">
        <v>7</v>
      </c>
      <c r="I163" s="6" t="s">
        <v>8</v>
      </c>
      <c r="J163" s="6" t="s">
        <v>8</v>
      </c>
      <c r="K163" s="12" t="str">
        <f>HYPERLINK("https://www.purs.gov.rs/aktuelnosti/Konkursi/konkursi/4608157/javni-konkurs-za-popunjavanje-izvrsilackih-radnih-mesta-u-ministarstvu-finansija--poreskoj-upravi---2-deo.html#rm211","211 - ПОСЛОВИ  НАПЛАТЕ ЗА ПРЕДУЗЕТНИКЕ И ФИЗИЧКА ЛИЦА")</f>
        <v>211 - ПОСЛОВИ  НАПЛАТЕ ЗА ПРЕДУЗЕТНИКЕ И ФИЗИЧКА ЛИЦА</v>
      </c>
      <c r="L163" s="7" t="str">
        <f>HYPERLINK("https://www.purs.gov.rs/aktuelnosti/Konkursi/konkursi/4608161/javni-konkurs-za-popunjavanje-izvrsilackih-radnih-mesta-u-ministarstvu-finansija--poreskoj-upravi---3-deo.html#pfk211","211-ПФК")</f>
        <v>211-ПФК</v>
      </c>
    </row>
    <row r="164" spans="7:12" x14ac:dyDescent="0.25">
      <c r="G164" s="24"/>
      <c r="H164" s="9" t="s">
        <v>7</v>
      </c>
      <c r="I164" s="6" t="s">
        <v>8</v>
      </c>
      <c r="J164" s="6" t="s">
        <v>8</v>
      </c>
      <c r="K164" s="12" t="str">
        <f>HYPERLINK("https://www.purs.gov.rs/aktuelnosti/Konkursi/konkursi/4608157/javni-konkurs-za-popunjavanje-izvrsilackih-radnih-mesta-u-ministarstvu-finansija--poreskoj-upravi---2-deo.html#rm212","212 - АНАЛИТИЧКО-ПОРЕСКИ ПОСЛОВИ НАПЛАТЕ ЗА ПРЕДУЗЕТНИКЕ И ФИЗИЧКА ЛИЦА")</f>
        <v>212 - АНАЛИТИЧКО-ПОРЕСКИ ПОСЛОВИ НАПЛАТЕ ЗА ПРЕДУЗЕТНИКЕ И ФИЗИЧКА ЛИЦА</v>
      </c>
      <c r="L164" s="7" t="str">
        <f>HYPERLINK("https://www.purs.gov.rs/aktuelnosti/Konkursi/konkursi/4608161/javni-konkurs-za-popunjavanje-izvrsilackih-radnih-mesta-u-ministarstvu-finansija--poreskoj-upravi---3-deo.html#pfk212","212-ПФК")</f>
        <v>212-ПФК</v>
      </c>
    </row>
    <row r="165" spans="7:12" x14ac:dyDescent="0.25">
      <c r="G165" s="22" t="s">
        <v>40</v>
      </c>
      <c r="H165" s="8" t="s">
        <v>7</v>
      </c>
      <c r="I165" s="6" t="s">
        <v>9</v>
      </c>
      <c r="J165" s="6" t="s">
        <v>8</v>
      </c>
      <c r="K165" s="12" t="str">
        <f>HYPERLINK("https://www.purs.gov.rs/aktuelnosti/Konkursi/konkursi/4608144/javni-konkurs-za-popunjavanje-izvrsilackih-radnih-mesta-u-ministarstvu-finansija--poreskoj-upravi.html#rm27","27 - АНАЛИТИЧКО-ПОРЕСКИ ПОСЛОВИ НАПЛАТЕ ЗА ПРАВНА ЛИЦА")</f>
        <v>27 - АНАЛИТИЧКО-ПОРЕСКИ ПОСЛОВИ НАПЛАТЕ ЗА ПРАВНА ЛИЦА</v>
      </c>
      <c r="L165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66" spans="7:12" x14ac:dyDescent="0.25">
      <c r="G166" s="23"/>
      <c r="H166" s="8" t="s">
        <v>7</v>
      </c>
      <c r="I166" s="6" t="s">
        <v>9</v>
      </c>
      <c r="J166" s="6" t="s">
        <v>8</v>
      </c>
      <c r="K166" s="12" t="str">
        <f>HYPERLINK("https://www.purs.gov.rs/aktuelnosti/Konkursi/konkursi/4608144/javni-konkurs-za-popunjavanje-izvrsilackih-radnih-mesta-u-ministarstvu-finansija--poreskoj-upravi.html#rm28","28 - АНАЛИТИЧКО-ПОРЕСКИ ПОСЛОВИ НАПЛАТЕ ЗА ПРЕДУЗЕТНИКЕ И ФИЗИЧКА ЛИЦА")</f>
        <v>28 - АНАЛИТИЧКО-ПОРЕСКИ ПОСЛОВИ НАПЛАТЕ ЗА ПРЕДУЗЕТНИКЕ И ФИЗИЧКА ЛИЦА</v>
      </c>
      <c r="L166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67" spans="7:12" x14ac:dyDescent="0.25">
      <c r="G167" s="23"/>
      <c r="H167" s="9" t="s">
        <v>7</v>
      </c>
      <c r="I167" s="6" t="s">
        <v>8</v>
      </c>
      <c r="J167" s="6" t="s">
        <v>8</v>
      </c>
      <c r="K167" s="12" t="str">
        <f>HYPERLINK("https://www.purs.gov.rs/aktuelnosti/Konkursi/konkursi/4608144/javni-konkurs-za-popunjavanje-izvrsilackih-radnih-mesta-u-ministarstvu-finansija--poreskoj-upravi.html#rm57","57 - ИНСПЕКТОР ЗА ОПЕРАТИВНИ РАД")</f>
        <v>57 - ИНСПЕКТОР ЗА ОПЕРАТИВНИ РАД</v>
      </c>
      <c r="L167" s="7" t="str">
        <f>HYPERLINK("https://www.purs.gov.rs/aktuelnosti/Konkursi/konkursi/4608161/javni-konkurs-za-popunjavanje-izvrsilackih-radnih-mesta-u-ministarstvu-finansija--poreskoj-upravi---3-deo.html#pfk57","57-ПФК")</f>
        <v>57-ПФК</v>
      </c>
    </row>
    <row r="168" spans="7:12" x14ac:dyDescent="0.25">
      <c r="G168" s="23"/>
      <c r="H168" s="9" t="s">
        <v>6</v>
      </c>
      <c r="I168" s="6" t="s">
        <v>8</v>
      </c>
      <c r="J168" s="6" t="s">
        <v>8</v>
      </c>
      <c r="K168" s="12" t="str">
        <f>HYPERLINK("https://www.purs.gov.rs/aktuelnosti/Konkursi/konkursi/4608157/javni-konkurs-za-popunjavanje-izvrsilackih-radnih-mesta-u-ministarstvu-finansija--poreskoj-upravi---2-deo.html#rm166","166 - ВИШИ КОНТРОЛОР-ПОРЕСКИ ИЗВРШИТЕЉ НАПЛАТЕ ЗА ПРАВНА ЛИЦА")</f>
        <v>166 - ВИШИ КОНТРОЛОР-ПОРЕСКИ ИЗВРШИТЕЉ НАПЛАТЕ ЗА ПРАВНА ЛИЦА</v>
      </c>
      <c r="L168" s="7" t="str">
        <f>HYPERLINK("https://www.purs.gov.rs/aktuelnosti/Konkursi/konkursi/4608161/javni-konkurs-za-popunjavanje-izvrsilackih-radnih-mesta-u-ministarstvu-finansija--poreskoj-upravi---3-deo.html#pfk166","166-ПФК")</f>
        <v>166-ПФК</v>
      </c>
    </row>
    <row r="169" spans="7:12" x14ac:dyDescent="0.25">
      <c r="G169" s="24"/>
      <c r="H169" s="9" t="s">
        <v>7</v>
      </c>
      <c r="I169" s="6" t="s">
        <v>8</v>
      </c>
      <c r="J169" s="6" t="s">
        <v>8</v>
      </c>
      <c r="K169" s="12" t="str">
        <f>HYPERLINK("https://www.purs.gov.rs/aktuelnosti/Konkursi/konkursi/4608157/javni-konkurs-za-popunjavanje-izvrsilackih-radnih-mesta-u-ministarstvu-finansija--poreskoj-upravi---2-deo.html#rm167","167 - ПОСЛОВИ  НАПЛАТЕ ЗА ПРЕДУЗЕТНИКЕ И ФИЗИЧКА ЛИЦА")</f>
        <v>167 - ПОСЛОВИ  НАПЛАТЕ ЗА ПРЕДУЗЕТНИКЕ И ФИЗИЧКА ЛИЦА</v>
      </c>
      <c r="L169" s="7" t="str">
        <f>HYPERLINK("https://www.purs.gov.rs/aktuelnosti/Konkursi/konkursi/4608161/javni-konkurs-za-popunjavanje-izvrsilackih-radnih-mesta-u-ministarstvu-finansija--poreskoj-upravi---3-deo.htmlx#pfk167","167-ПФК")</f>
        <v>167-ПФК</v>
      </c>
    </row>
    <row r="170" spans="7:12" x14ac:dyDescent="0.25">
      <c r="G170" s="31" t="s">
        <v>17</v>
      </c>
      <c r="H170" s="8" t="s">
        <v>7</v>
      </c>
      <c r="I170" s="6" t="s">
        <v>9</v>
      </c>
      <c r="J170" s="6" t="s">
        <v>8</v>
      </c>
      <c r="K170" s="12" t="str">
        <f>HYPERLINK("https://www.purs.gov.rs/aktuelnosti/Konkursi/konkursi/4608144/javni-konkurs-za-popunjavanje-izvrsilackih-radnih-mesta-u-ministarstvu-finansija--poreskoj-upravi.html#rm31","31 - АНАЛИТИЧКО-ПОРЕСКИ ПОСЛОВИ НАПЛАТЕ ЗА ПРАВНА ЛИЦА")</f>
        <v>31 - АНАЛИТИЧКО-ПОРЕСКИ ПОСЛОВИ НАПЛАТЕ ЗА ПРАВНА ЛИЦА</v>
      </c>
      <c r="L17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71" spans="7:12" x14ac:dyDescent="0.25">
      <c r="G171" s="31"/>
      <c r="H171" s="8" t="s">
        <v>7</v>
      </c>
      <c r="I171" s="6" t="s">
        <v>9</v>
      </c>
      <c r="J171" s="6" t="s">
        <v>8</v>
      </c>
      <c r="K171" s="12" t="str">
        <f>HYPERLINK("https://www.purs.gov.rs/aktuelnosti/Konkursi/konkursi/4608144/javni-konkurs-za-popunjavanje-izvrsilackih-radnih-mesta-u-ministarstvu-finansija--poreskoj-upravi.html#rm32","32 - АНАЛИТИЧКО-ПОРЕСКИ ПОСЛОВИ НАПЛАТЕ ЗА ПРЕДУЗЕТНИКЕ И ФИЗИЧКА ЛИЦА")</f>
        <v>32 - АНАЛИТИЧКО-ПОРЕСКИ ПОСЛОВИ НАПЛАТЕ ЗА ПРЕДУЗЕТНИКЕ И ФИЗИЧКА ЛИЦА</v>
      </c>
      <c r="L171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72" spans="7:12" x14ac:dyDescent="0.25">
      <c r="G172" s="31"/>
      <c r="H172" s="9" t="s">
        <v>7</v>
      </c>
      <c r="I172" s="6" t="s">
        <v>8</v>
      </c>
      <c r="J172" s="6" t="s">
        <v>8</v>
      </c>
      <c r="K172" s="12" t="str">
        <f>HYPERLINK("https://www.purs.gov.rs/aktuelnosti/Konkursi/konkursi/4608144/javni-konkurs-za-popunjavanje-izvrsilackih-radnih-mesta-u-ministarstvu-finansija--poreskoj-upravi.html#rm48","48 - САМОСТАЛНИ ИНСПЕКТОР ЗА ОПЕРАТИВНИ РАД")</f>
        <v>48 - САМОСТАЛНИ ИНСПЕКТОР ЗА ОПЕРАТИВНИ РАД</v>
      </c>
      <c r="L172" s="7" t="str">
        <f>HYPERLINK("https://www.purs.gov.rs/aktuelnosti/Konkursi/konkursi/4608161/javni-konkurs-za-popunjavanje-izvrsilackih-radnih-mesta-u-ministarstvu-finansija--poreskoj-upravi---3-deo.html#pfk48","48-ПФК")</f>
        <v>48-ПФК</v>
      </c>
    </row>
    <row r="173" spans="7:12" x14ac:dyDescent="0.25">
      <c r="G173" s="31"/>
      <c r="H173" s="9" t="s">
        <v>7</v>
      </c>
      <c r="I173" s="6" t="s">
        <v>8</v>
      </c>
      <c r="J173" s="6" t="s">
        <v>8</v>
      </c>
      <c r="K173" s="12" t="str">
        <f>HYPERLINK("https://www.purs.gov.rs/aktuelnosti/Konkursi/konkursi/4608157/javni-konkurs-za-popunjavanje-izvrsilackih-radnih-mesta-u-ministarstvu-finansija--poreskoj-upravi---2-deo.html#rm180","180 - ПОСЛОВИ НАПЛАТЕ ЗА ПРЕДУЗЕТНИКЕ И ФИЗИЧКА ЛИЦА")</f>
        <v>180 - ПОСЛОВИ НАПЛАТЕ ЗА ПРЕДУЗЕТНИКЕ И ФИЗИЧКА ЛИЦА</v>
      </c>
      <c r="L173" s="7" t="str">
        <f>HYPERLINK("https://www.purs.gov.rs/aktuelnosti/Konkursi/konkursi/4608161/javni-konkurs-za-popunjavanje-izvrsilackih-radnih-mesta-u-ministarstvu-finansija--poreskoj-upravi---3-deo.html#pfk180","180-ПФК")</f>
        <v>180-ПФК</v>
      </c>
    </row>
    <row r="174" spans="7:12" x14ac:dyDescent="0.25">
      <c r="G174" s="31"/>
      <c r="H174" s="9" t="s">
        <v>6</v>
      </c>
      <c r="I174" s="6" t="s">
        <v>8</v>
      </c>
      <c r="J174" s="6" t="s">
        <v>8</v>
      </c>
      <c r="K174" s="12" t="str">
        <f>HYPERLINK("https://www.purs.gov.rs/aktuelnosti/Konkursi/konkursi/4608157/javni-konkurs-za-popunjavanje-izvrsilackih-radnih-mesta-u-ministarstvu-finansija--poreskoj-upravi---2-deo.html#rm181","181 - ВИШИ КОНТРОЛОР-ПОРЕСКИ ИЗВРШИТЕЉ НАПЛАТЕ ЗА ПРЕДУЗЕТНИКЕ И ФИЗИЧКА ЛИЦА")</f>
        <v>181 - ВИШИ КОНТРОЛОР-ПОРЕСКИ ИЗВРШИТЕЉ НАПЛАТЕ ЗА ПРЕДУЗЕТНИКЕ И ФИЗИЧКА ЛИЦА</v>
      </c>
      <c r="L174" s="7" t="str">
        <f>HYPERLINK("https://www.purs.gov.rs/aktuelnosti/Konkursi/konkursi/4608161/javni-konkurs-za-popunjavanje-izvrsilackih-radnih-mesta-u-ministarstvu-finansija--poreskoj-upravi---3-deo.html#pfk181","181-ПФК")</f>
        <v>181-ПФК</v>
      </c>
    </row>
    <row r="175" spans="7:12" x14ac:dyDescent="0.25">
      <c r="G175" s="22" t="s">
        <v>19</v>
      </c>
      <c r="H175" s="8" t="s">
        <v>7</v>
      </c>
      <c r="I175" s="6" t="s">
        <v>9</v>
      </c>
      <c r="J175" s="6" t="s">
        <v>8</v>
      </c>
      <c r="K175" s="12" t="str">
        <f>HYPERLINK("https://www.purs.gov.rs/aktuelnosti/Konkursi/konkursi/4608144/javni-konkurs-za-popunjavanje-izvrsilackih-radnih-mesta-u-ministarstvu-finansija--poreskoj-upravi.html#rm34","34 - АНАЛИТИЧКО–ПОРЕСКИ ПОСЛОВИ НАПЛАТЕ ЗА ПРАВНА ЛИЦА")</f>
        <v>34 - АНАЛИТИЧКО–ПОРЕСКИ ПОСЛОВИ НАПЛАТЕ ЗА ПРАВНА ЛИЦА</v>
      </c>
      <c r="L175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76" spans="7:12" x14ac:dyDescent="0.25">
      <c r="G176" s="23"/>
      <c r="H176" s="8" t="s">
        <v>7</v>
      </c>
      <c r="I176" s="6" t="s">
        <v>9</v>
      </c>
      <c r="J176" s="6" t="s">
        <v>8</v>
      </c>
      <c r="K176" s="12" t="str">
        <f>HYPERLINK("https://www.purs.gov.rs/aktuelnosti/Konkursi/konkursi/4608144/javni-konkurs-za-popunjavanje-izvrsilackih-radnih-mesta-u-ministarstvu-finansija--poreskoj-upravi.html#rm35","35 - АНАЛИТИЧКО-ПОРЕСКИ ПОСЛОВИ НАПЛАТЕ ЗА ПРЕДУЗЕТНИКЕ И ФИЗИЧКА ЛИЦА")</f>
        <v>35 - АНАЛИТИЧКО-ПОРЕСКИ ПОСЛОВИ НАПЛАТЕ ЗА ПРЕДУЗЕТНИКЕ И ФИЗИЧКА ЛИЦА</v>
      </c>
      <c r="L176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77" spans="7:12" x14ac:dyDescent="0.25">
      <c r="G177" s="23"/>
      <c r="H177" s="9" t="s">
        <v>7</v>
      </c>
      <c r="I177" s="6" t="s">
        <v>8</v>
      </c>
      <c r="J177" s="6" t="s">
        <v>8</v>
      </c>
      <c r="K177" s="12" t="str">
        <f>HYPERLINK("https://www.purs.gov.rs/aktuelnosti/Konkursi/konkursi/4608157/javni-konkurs-za-popunjavanje-izvrsilackih-radnih-mesta-u-ministarstvu-finansija--poreskoj-upravi---2-deo.html#rm185","185 - ПОСЛОВИ  НАПЛАТЕ ЗА ПРАВНА ЛИЦА")</f>
        <v>185 - ПОСЛОВИ  НАПЛАТЕ ЗА ПРАВНА ЛИЦА</v>
      </c>
      <c r="L177" s="7" t="str">
        <f>HYPERLINK("https://www.purs.gov.rs/aktuelnosti/Konkursi/konkursi/4608161/javni-konkurs-za-popunjavanje-izvrsilackih-radnih-mesta-u-ministarstvu-finansija--poreskoj-upravi---3-deo.html#pfk185","185-ПФК")</f>
        <v>185-ПФК</v>
      </c>
    </row>
    <row r="178" spans="7:12" x14ac:dyDescent="0.25">
      <c r="G178" s="23"/>
      <c r="H178" s="9" t="s">
        <v>6</v>
      </c>
      <c r="I178" s="6" t="s">
        <v>8</v>
      </c>
      <c r="J178" s="6" t="s">
        <v>8</v>
      </c>
      <c r="K178" s="12" t="str">
        <f>HYPERLINK("https://www.purs.gov.rs/aktuelnosti/Konkursi/konkursi/4608157/javni-konkurs-za-popunjavanje-izvrsilackih-radnih-mesta-u-ministarstvu-finansija--poreskoj-upravi---2-deo.html#rm186","186 - ВИШИ КОНТРОЛОР-ПОРЕСКИ ИЗВРШИТЕЉ НАПЛАТЕ ЗА ПРАВНА ЛИЦА")</f>
        <v>186 - ВИШИ КОНТРОЛОР-ПОРЕСКИ ИЗВРШИТЕЉ НАПЛАТЕ ЗА ПРАВНА ЛИЦА</v>
      </c>
      <c r="L178" s="7" t="str">
        <f>HYPERLINK("https://www.purs.gov.rs/aktuelnosti/Konkursi/konkursi/4608161/javni-konkurs-za-popunjavanje-izvrsilackih-radnih-mesta-u-ministarstvu-finansija--poreskoj-upravi---3-deo.html#pfk186","186-ПФК")</f>
        <v>186-ПФК</v>
      </c>
    </row>
    <row r="179" spans="7:12" x14ac:dyDescent="0.25">
      <c r="G179" s="24"/>
      <c r="H179" s="9" t="s">
        <v>7</v>
      </c>
      <c r="I179" s="6" t="s">
        <v>8</v>
      </c>
      <c r="J179" s="6" t="s">
        <v>8</v>
      </c>
      <c r="K179" s="12" t="str">
        <f>HYPERLINK("https://www.purs.gov.rs/aktuelnosti/Konkursi/konkursi/4608157/javni-konkurs-za-popunjavanje-izvrsilackih-radnih-mesta-u-ministarstvu-finansija--poreskoj-upravi---2-deo.html#rm187","187 - РАДНО МЕСТО ЗА НАЈСЛОЖЕНИЈЕ ПОСТУПКЕ НАПЛАТЕ ЗА ПРЕДУЗЕТНИКЕ И ФИЗИЧКА ЛИЦА")</f>
        <v>187 - РАДНО МЕСТО ЗА НАЈСЛОЖЕНИЈЕ ПОСТУПКЕ НАПЛАТЕ ЗА ПРЕДУЗЕТНИКЕ И ФИЗИЧКА ЛИЦА</v>
      </c>
      <c r="L179" s="7" t="str">
        <f>HYPERLINK("https://www.purs.gov.rs/aktuelnosti/Konkursi/konkursi/4608161/javni-konkurs-za-popunjavanje-izvrsilackih-radnih-mesta-u-ministarstvu-finansija--poreskoj-upravi---3-deo.html#pfk187","187-ПФК")</f>
        <v>187-ПФК</v>
      </c>
    </row>
    <row r="180" spans="7:12" x14ac:dyDescent="0.25">
      <c r="G180" s="22" t="s">
        <v>34</v>
      </c>
      <c r="H180" s="9" t="s">
        <v>7</v>
      </c>
      <c r="I180" s="6" t="s">
        <v>8</v>
      </c>
      <c r="J180" s="6" t="s">
        <v>8</v>
      </c>
      <c r="K180" s="12" t="str">
        <f>HYPERLINK("https://www.purs.gov.rs/aktuelnosti/Konkursi/konkursi/4608144/javni-konkurs-za-popunjavanje-izvrsilackih-radnih-mesta-u-ministarstvu-finansija--poreskoj-upravi.html#rm59","59 - САМОСТАЛНИ ИНСПЕКТОР ЗА ОПЕРАТИВНИ РАД")</f>
        <v>59 - САМОСТАЛНИ ИНСПЕКТОР ЗА ОПЕРАТИВНИ РАД</v>
      </c>
      <c r="L180" s="7" t="str">
        <f>HYPERLINK("https://www.purs.gov.rs/aktuelnosti/Konkursi/konkursi/4608161/javni-konkurs-za-popunjavanje-izvrsilackih-radnih-mesta-u-ministarstvu-finansija--poreskoj-upravi---3-deo.html#pfk59","59-ПФК")</f>
        <v>59-ПФК</v>
      </c>
    </row>
    <row r="181" spans="7:12" x14ac:dyDescent="0.25">
      <c r="G181" s="23"/>
      <c r="H181" s="9" t="s">
        <v>7</v>
      </c>
      <c r="I181" s="6" t="s">
        <v>8</v>
      </c>
      <c r="J181" s="6" t="s">
        <v>8</v>
      </c>
      <c r="K181" s="12" t="str">
        <f>HYPERLINK("https://www.purs.gov.rs/aktuelnosti/Konkursi/konkursi/4608157/javni-konkurs-za-popunjavanje-izvrsilackih-radnih-mesta-u-ministarstvu-finansija--poreskoj-upravi---2-deo.html#rm130","130 - ПОРЕСКИ ИНСПЕКТОР ЗА ПОСЛОВЕ КОНТРОЛЕ")</f>
        <v>130 - ПОРЕСКИ ИНСПЕКТОР ЗА ПОСЛОВЕ КОНТРОЛЕ</v>
      </c>
      <c r="L181" s="7" t="str">
        <f>HYPERLINK("https://www.purs.gov.rs/aktuelnosti/Konkursi/konkursi/4608161/javni-konkurs-za-popunjavanje-izvrsilackih-radnih-mesta-u-ministarstvu-finansija--poreskoj-upravi---3-deo.html#pfk130","130-ПФК")</f>
        <v>130-ПФК</v>
      </c>
    </row>
    <row r="182" spans="7:12" x14ac:dyDescent="0.25">
      <c r="G182" s="23"/>
      <c r="H182" s="9" t="s">
        <v>7</v>
      </c>
      <c r="I182" s="6" t="s">
        <v>8</v>
      </c>
      <c r="J182" s="6" t="s">
        <v>8</v>
      </c>
      <c r="K182" s="12" t="str">
        <f>HYPERLINK("https://www.purs.gov.rs/aktuelnosti/Konkursi/konkursi/4608157/javni-konkurs-za-popunjavanje-izvrsilackih-radnih-mesta-u-ministarstvu-finansija--poreskoj-upravi---2-deo.html#rm131","131 - МЛАЂИ ПОРЕСКИ ИНСПЕКТОР ЗА ПОСЛОВЕ КОНТРОЛЕ")</f>
        <v>131 - МЛАЂИ ПОРЕСКИ ИНСПЕКТОР ЗА ПОСЛОВЕ КОНТРОЛЕ</v>
      </c>
      <c r="L182" s="7" t="str">
        <f>HYPERLINK("https://www.purs.gov.rs/aktuelnosti/Konkursi/konkursi/4608161/javni-konkurs-za-popunjavanje-izvrsilackih-radnih-mesta-u-ministarstvu-finansija--poreskoj-upravi---3-deo.html#pfk131","131-ПФК")</f>
        <v>131-ПФК</v>
      </c>
    </row>
    <row r="183" spans="7:12" x14ac:dyDescent="0.25">
      <c r="G183" s="23"/>
      <c r="H183" s="9" t="s">
        <v>7</v>
      </c>
      <c r="I183" s="6" t="s">
        <v>8</v>
      </c>
      <c r="J183" s="6" t="s">
        <v>8</v>
      </c>
      <c r="K183" s="12" t="str">
        <f>HYPERLINK("https://www.purs.gov.rs/aktuelnosti/Konkursi/konkursi/4608157/javni-konkurs-za-popunjavanje-izvrsilackih-radnih-mesta-u-ministarstvu-finansija--poreskoj-upravi---2-deo.html#rm132","132 - ПОРЕСКИ ИНСПЕКТОР ЗА АНАЛИТИЧКЕ ПОСЛОВЕ КОНТРОЛЕ")</f>
        <v>132 - ПОРЕСКИ ИНСПЕКТОР ЗА АНАЛИТИЧКЕ ПОСЛОВЕ КОНТРОЛЕ</v>
      </c>
      <c r="L183" s="7" t="str">
        <f>HYPERLINK("https://www.purs.gov.rs/aktuelnosti/Konkursi/konkursi/4608161/javni-konkurs-za-popunjavanje-izvrsilackih-radnih-mesta-u-ministarstvu-finansija--poreskoj-upravi---3-deo.html#pfk132","132-ПФК")</f>
        <v>132-ПФК</v>
      </c>
    </row>
    <row r="184" spans="7:12" x14ac:dyDescent="0.25">
      <c r="G184" s="24"/>
      <c r="H184" s="9" t="s">
        <v>7</v>
      </c>
      <c r="I184" s="6" t="s">
        <v>8</v>
      </c>
      <c r="J184" s="6" t="s">
        <v>8</v>
      </c>
      <c r="K184" s="12" t="str">
        <f>HYPERLINK("https://www.purs.gov.rs/aktuelnosti/Konkursi/konkursi/4608157/javni-konkurs-za-popunjavanje-izvrsilackih-radnih-mesta-u-ministarstvu-finansija--poreskoj-upravi---2-deo.html#rm205","205 - ПОСЛОВИ  НАПЛАТЕ ЗА ПРАВНА ЛИЦА")</f>
        <v>205 - ПОСЛОВИ  НАПЛАТЕ ЗА ПРАВНА ЛИЦА</v>
      </c>
      <c r="L184" s="7" t="str">
        <f>HYPERLINK("https://www.purs.gov.rs/aktuelnosti/Konkursi/konkursi/4608161/javni-konkurs-za-popunjavanje-izvrsilackih-radnih-mesta-u-ministarstvu-finansija--poreskoj-upravi---3-deo.html#pfk205","205-ПФК")</f>
        <v>205-ПФК</v>
      </c>
    </row>
    <row r="185" spans="7:12" x14ac:dyDescent="0.25">
      <c r="G185" s="22" t="s">
        <v>21</v>
      </c>
      <c r="H185" s="8" t="s">
        <v>7</v>
      </c>
      <c r="I185" s="6" t="s">
        <v>9</v>
      </c>
      <c r="J185" s="6" t="s">
        <v>8</v>
      </c>
      <c r="K185" s="12" t="str">
        <f>HYPERLINK("https://www.purs.gov.rs/aktuelnosti/Konkursi/konkursi/4608144/javni-konkurs-za-popunjavanje-izvrsilackih-radnih-mesta-u-ministarstvu-finansija--poreskoj-upravi.html#rm23","23 - АНАЛИТИЧКО–ПОРЕСКИ ПОСЛОВИ НАПЛАТЕ ЗА ПРАВНА ЛИЦА")</f>
        <v>23 - АНАЛИТИЧКО–ПОРЕСКИ ПОСЛОВИ НАПЛАТЕ ЗА ПРАВНА ЛИЦА</v>
      </c>
      <c r="L185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86" spans="7:12" x14ac:dyDescent="0.25">
      <c r="G186" s="23"/>
      <c r="H186" s="8" t="s">
        <v>7</v>
      </c>
      <c r="I186" s="6" t="s">
        <v>9</v>
      </c>
      <c r="J186" s="6" t="s">
        <v>8</v>
      </c>
      <c r="K186" s="12" t="str">
        <f>HYPERLINK("https://www.purs.gov.rs/aktuelnosti/Konkursi/konkursi/4608144/javni-konkurs-za-popunjavanje-izvrsilackih-radnih-mesta-u-ministarstvu-finansija--poreskoj-upravi.html#rm24","24 - АНАЛИТИЧКО-ПОРЕСКИ ПОСЛОВИ НАПЛАТЕ ЗА ПРЕДУЗЕТНИКЕ И ФИЗИЧКА ЛИЦА")</f>
        <v>24 - АНАЛИТИЧКО-ПОРЕСКИ ПОСЛОВИ НАПЛАТЕ ЗА ПРЕДУЗЕТНИКЕ И ФИЗИЧКА ЛИЦА</v>
      </c>
      <c r="L186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87" spans="7:12" x14ac:dyDescent="0.25">
      <c r="G187" s="23"/>
      <c r="H187" s="8" t="s">
        <v>7</v>
      </c>
      <c r="I187" s="6" t="s">
        <v>8</v>
      </c>
      <c r="J187" s="6" t="s">
        <v>8</v>
      </c>
      <c r="K187" s="12" t="str">
        <f>HYPERLINK("https://www.purs.gov.rs/aktuelnosti/Konkursi/konkursi/4608144/javni-konkurs-za-popunjavanje-izvrsilackih-radnih-mesta-u-ministarstvu-finansija--poreskoj-upravi.html#rm54","54 - САМОСТАЛНИ ИНСПЕКТОР  ЗА ОПЕРАТИВНИ РАД")</f>
        <v>54 - САМОСТАЛНИ ИНСПЕКТОР  ЗА ОПЕРАТИВНИ РАД</v>
      </c>
      <c r="L187" s="7" t="str">
        <f>HYPERLINK("https://www.purs.gov.rs/aktuelnosti/Konkursi/konkursi/4608161/javni-konkurs-za-popunjavanje-izvrsilackih-radnih-mesta-u-ministarstvu-finansija--poreskoj-upravi---3-deo.html#pfk54","54-ПФК")</f>
        <v>54-ПФК</v>
      </c>
    </row>
    <row r="188" spans="7:12" x14ac:dyDescent="0.25">
      <c r="G188" s="23"/>
      <c r="H188" s="8" t="s">
        <v>7</v>
      </c>
      <c r="I188" s="6" t="s">
        <v>8</v>
      </c>
      <c r="J188" s="6" t="s">
        <v>8</v>
      </c>
      <c r="K188" s="12" t="str">
        <f>HYPERLINK("https://www.purs.gov.rs/aktuelnosti/Konkursi/konkursi/4608157/javni-konkurs-za-popunjavanje-izvrsilackih-radnih-mesta-u-ministarstvu-finansija--poreskoj-upravi---2-deo.html#rm160","160 - ПОСЛОВИ НАПЛАТЕ ЗА ПРАВНА ЛИЦА")</f>
        <v>160 - ПОСЛОВИ НАПЛАТЕ ЗА ПРАВНА ЛИЦА</v>
      </c>
      <c r="L188" s="7" t="str">
        <f>HYPERLINK("https://www.purs.gov.rs/aktuelnosti/Konkursi/konkursi/4608161/javni-konkurs-za-popunjavanje-izvrsilackih-radnih-mesta-u-ministarstvu-finansija--poreskoj-upravi---3-deo.html#pfk160","160-ПФК")</f>
        <v>160-ПФК</v>
      </c>
    </row>
    <row r="189" spans="7:12" x14ac:dyDescent="0.25">
      <c r="G189" s="24"/>
      <c r="H189" s="8" t="s">
        <v>7</v>
      </c>
      <c r="I189" s="6" t="s">
        <v>8</v>
      </c>
      <c r="J189" s="6" t="s">
        <v>8</v>
      </c>
      <c r="K189" s="12" t="str">
        <f>HYPERLINK("https://www.purs.gov.rs/aktuelnosti/Konkursi/konkursi/4608157/javni-konkurs-za-popunjavanje-izvrsilackih-radnih-mesta-u-ministarstvu-finansija--poreskoj-upravi---2-deo.html#rm161","161 - ПОСЛОВИ НАПЛАТЕ ЗА ПРЕДУЗЕТНИКЕ И ФИЗИЧКА ЛИЦА")</f>
        <v>161 - ПОСЛОВИ НАПЛАТЕ ЗА ПРЕДУЗЕТНИКЕ И ФИЗИЧКА ЛИЦА</v>
      </c>
      <c r="L189" s="7" t="str">
        <f>HYPERLINK("https://www.purs.gov.rs/aktuelnosti/Konkursi/konkursi/4608161/javni-konkurs-za-popunjavanje-izvrsilackih-radnih-mesta-u-ministarstvu-finansija--poreskoj-upravi---3-deo.html#pfk161","161-ПФК")</f>
        <v>161-ПФК</v>
      </c>
    </row>
    <row r="190" spans="7:12" x14ac:dyDescent="0.25">
      <c r="G190" s="31" t="s">
        <v>25</v>
      </c>
      <c r="H190" s="8" t="s">
        <v>7</v>
      </c>
      <c r="I190" s="6" t="s">
        <v>9</v>
      </c>
      <c r="J190" s="6" t="s">
        <v>8</v>
      </c>
      <c r="K190" s="12" t="str">
        <f>HYPERLINK("https://www.purs.gov.rs/aktuelnosti/Konkursi/konkursi/4608144/javni-konkurs-za-popunjavanje-izvrsilackih-radnih-mesta-u-ministarstvu-finansija--poreskoj-upravi.html#rm38","38 - АНАЛИТИЧКО-ПОРЕСКИ ПОСЛОВИ НАПЛАТЕ ЗА ПРАВНА ЛИЦА")</f>
        <v>38 - АНАЛИТИЧКО-ПОРЕСКИ ПОСЛОВИ НАПЛАТЕ ЗА ПРАВНА ЛИЦА</v>
      </c>
      <c r="L19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91" spans="7:12" x14ac:dyDescent="0.25">
      <c r="G191" s="31"/>
      <c r="H191" s="8" t="s">
        <v>7</v>
      </c>
      <c r="I191" s="6" t="s">
        <v>9</v>
      </c>
      <c r="J191" s="6" t="s">
        <v>8</v>
      </c>
      <c r="K191" s="12" t="str">
        <f>HYPERLINK("https://www.purs.gov.rs/aktuelnosti/Konkursi/konkursi/4608144/javni-konkurs-za-popunjavanje-izvrsilackih-radnih-mesta-u-ministarstvu-finansija--poreskoj-upravi.html#rm39","39 - АНАЛИТИЧКО-ПОРЕСКИ ПОСЛОВИ НАПЛАТЕ ЗА ПРЕДУЗЕТНИКЕ И ФИЗИЧКА ЛИЦА")</f>
        <v>39 - АНАЛИТИЧКО-ПОРЕСКИ ПОСЛОВИ НАПЛАТЕ ЗА ПРЕДУЗЕТНИКЕ И ФИЗИЧКА ЛИЦА</v>
      </c>
      <c r="L191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92" spans="7:12" x14ac:dyDescent="0.25">
      <c r="G192" s="31"/>
      <c r="H192" s="9" t="s">
        <v>6</v>
      </c>
      <c r="I192" s="6" t="s">
        <v>8</v>
      </c>
      <c r="J192" s="6" t="s">
        <v>8</v>
      </c>
      <c r="K192" s="12" t="str">
        <f>HYPERLINK("https://www.purs.gov.rs/aktuelnosti/Konkursi/konkursi/4608157/javni-konkurs-za-popunjavanje-izvrsilackih-radnih-mesta-u-ministarstvu-finansija--poreskoj-upravi---2-deo.html#rm197","197 - ВИШИ КОНТРОЛОР-ПОРЕСКИ ИЗВРШИТЕЉ НАПЛАТЕ ЗА ПРАВНА ЛИЦА")</f>
        <v>197 - ВИШИ КОНТРОЛОР-ПОРЕСКИ ИЗВРШИТЕЉ НАПЛАТЕ ЗА ПРАВНА ЛИЦА</v>
      </c>
      <c r="L192" s="7" t="str">
        <f>HYPERLINK("https://www.purs.gov.rs/aktuelnosti/Konkursi/konkursi/4608161/javni-konkurs-za-popunjavanje-izvrsilackih-radnih-mesta-u-ministarstvu-finansija--poreskoj-upravi---3-deo.html#pfk197","197-ПФК")</f>
        <v>197-ПФК</v>
      </c>
    </row>
    <row r="193" spans="7:12" x14ac:dyDescent="0.25">
      <c r="G193" s="31"/>
      <c r="H193" s="8" t="s">
        <v>7</v>
      </c>
      <c r="I193" s="6" t="s">
        <v>8</v>
      </c>
      <c r="J193" s="6" t="s">
        <v>8</v>
      </c>
      <c r="K193" s="12" t="str">
        <f>HYPERLINK("https://www.purs.gov.rs/aktuelnosti/Konkursi/konkursi/4608157/javni-konkurs-za-popunjavanje-izvrsilackih-radnih-mesta-u-ministarstvu-finansija--poreskoj-upravi---2-deo.html#rm215","215 - МЛАЂИ ИНЖЕЊЕР ИТ ПОДРШКЕ")</f>
        <v>215 - МЛАЂИ ИНЖЕЊЕР ИТ ПОДРШКЕ</v>
      </c>
      <c r="L193" s="7" t="str">
        <f>HYPERLINK("https://www.purs.gov.rs/aktuelnosti/Konkursi/konkursi/4608161/javni-konkurs-za-popunjavanje-izvrsilackih-radnih-mesta-u-ministarstvu-finansija--poreskoj-upravi---3-deo.html#pfk215","215-ПФК")</f>
        <v>215-ПФК</v>
      </c>
    </row>
    <row r="194" spans="7:12" x14ac:dyDescent="0.25">
      <c r="G194" s="22" t="s">
        <v>27</v>
      </c>
      <c r="H194" s="8" t="s">
        <v>7</v>
      </c>
      <c r="I194" s="6" t="s">
        <v>9</v>
      </c>
      <c r="J194" s="6" t="s">
        <v>8</v>
      </c>
      <c r="K194" s="12" t="str">
        <f>HYPERLINK("https://www.purs.gov.rs/aktuelnosti/Konkursi/konkursi/4608144/javni-konkurs-za-popunjavanje-izvrsilackih-radnih-mesta-u-ministarstvu-finansija--poreskoj-upravi.html#rm33","33 - АНАЛИТИЧКО-ПОРЕСКИ ПОСЛОВИ НАПЛАТЕ ЗА ПРЕДУЗЕТНИКЕ И ФИЗИЧКА ЛИЦА")</f>
        <v>33 - АНАЛИТИЧКО-ПОРЕСКИ ПОСЛОВИ НАПЛАТЕ ЗА ПРЕДУЗЕТНИКЕ И ФИЗИЧКА ЛИЦА</v>
      </c>
      <c r="L194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195" spans="7:12" x14ac:dyDescent="0.25">
      <c r="G195" s="23"/>
      <c r="H195" s="8" t="s">
        <v>7</v>
      </c>
      <c r="I195" s="6" t="s">
        <v>8</v>
      </c>
      <c r="J195" s="6" t="s">
        <v>8</v>
      </c>
      <c r="K195" s="12" t="str">
        <f>HYPERLINK("https://www.purs.gov.rs/aktuelnosti/Konkursi/konkursi/4608157/javni-konkurs-za-popunjavanje-izvrsilackih-radnih-mesta-u-ministarstvu-finansija--poreskoj-upravi---2-deo.html#rm182","182 - РАДНО МЕСТО ЗА НАЈСЛОЖЕНИЈЕ ПОСТУПКЕ НАПЛАТЕ ЗА ПРАВНА ЛИЦА")</f>
        <v>182 - РАДНО МЕСТО ЗА НАЈСЛОЖЕНИЈЕ ПОСТУПКЕ НАПЛАТЕ ЗА ПРАВНА ЛИЦА</v>
      </c>
      <c r="L195" s="7" t="str">
        <f>HYPERLINK("https://www.purs.gov.rs/aktuelnosti/Konkursi/konkursi/4608161/javni-konkurs-za-popunjavanje-izvrsilackih-radnih-mesta-u-ministarstvu-finansija--poreskoj-upravi---3-deo.html#pfk182","182-ПФК")</f>
        <v>182-ПФК</v>
      </c>
    </row>
    <row r="196" spans="7:12" x14ac:dyDescent="0.25">
      <c r="G196" s="23"/>
      <c r="H196" s="8" t="s">
        <v>7</v>
      </c>
      <c r="I196" s="6" t="s">
        <v>8</v>
      </c>
      <c r="J196" s="6" t="s">
        <v>9</v>
      </c>
      <c r="K196" s="12" t="str">
        <f>HYPERLINK("https://www.purs.gov.rs/aktuelnosti/Konkursi/konkursi/4608157/javni-konkurs-za-popunjavanje-izvrsilackih-radnih-mesta-u-ministarstvu-finansija--poreskoj-upravi---2-deo.html#rm183","183 - ШЕФ ОДСЕКА")</f>
        <v>183 - ШЕФ ОДСЕКА</v>
      </c>
      <c r="L196" s="7" t="str">
        <f>HYPERLINK("https://www.purs.gov.rs/aktuelnosti/Konkursi/konkursi/4608161/javni-konkurs-za-popunjavanje-izvrsilackih-radnih-mesta-u-ministarstvu-finansija--poreskoj-upravi---3-deo.html#pfk183","183-ПФК")</f>
        <v>183-ПФК</v>
      </c>
    </row>
    <row r="197" spans="7:12" x14ac:dyDescent="0.25">
      <c r="G197" s="24"/>
      <c r="H197" s="8" t="s">
        <v>7</v>
      </c>
      <c r="I197" s="6" t="s">
        <v>8</v>
      </c>
      <c r="J197" s="6" t="s">
        <v>8</v>
      </c>
      <c r="K197" s="12" t="str">
        <f>HYPERLINK("https://www.purs.gov.rs/aktuelnosti/Konkursi/konkursi/4608157/javni-konkurs-za-popunjavanje-izvrsilackih-radnih-mesta-u-ministarstvu-finansija--poreskoj-upravi---2-deo.html#rm184","184 - РАДНО МЕСТО ЗА НАЈСЛОЖЕНИЈЕ ПОСТУПКЕ НАПЛАТЕ ЗА ПРЕДУЗЕТНИКЕ И ФИЗИЧКА ЛИЦА")</f>
        <v>184 - РАДНО МЕСТО ЗА НАЈСЛОЖЕНИЈЕ ПОСТУПКЕ НАПЛАТЕ ЗА ПРЕДУЗЕТНИКЕ И ФИЗИЧКА ЛИЦА</v>
      </c>
      <c r="L197" s="7" t="str">
        <f>HYPERLINK("https://www.purs.gov.rs/aktuelnosti/Konkursi/konkursi/4608161/javni-konkurs-za-popunjavanje-izvrsilackih-radnih-mesta-u-ministarstvu-finansija--poreskoj-upravi---3-deo.html#pfk184","184-ПФК")</f>
        <v>184-ПФК</v>
      </c>
    </row>
    <row r="198" spans="7:12" x14ac:dyDescent="0.25">
      <c r="G198" s="22" t="s">
        <v>16</v>
      </c>
      <c r="H198" s="9" t="s">
        <v>7</v>
      </c>
      <c r="I198" s="6" t="s">
        <v>8</v>
      </c>
      <c r="J198" s="6" t="s">
        <v>8</v>
      </c>
      <c r="K198" s="12" t="str">
        <f>HYPERLINK("https://www.purs.gov.rs/aktuelnosti/Konkursi/konkursi/4608144/javni-konkurs-za-popunjavanje-izvrsilackih-radnih-mesta-u-ministarstvu-finansija--poreskoj-upravi.html#rm56","56 - ИНСПЕКТОР ЗА ОПЕРАТИВНИ РАД")</f>
        <v>56 - ИНСПЕКТОР ЗА ОПЕРАТИВНИ РАД</v>
      </c>
      <c r="L198" s="7" t="str">
        <f>HYPERLINK("https://www.purs.gov.rs/aktuelnosti/Konkursi/konkursi/4608161/javni-konkurs-za-popunjavanje-izvrsilackih-radnih-mesta-u-ministarstvu-finansija--poreskoj-upravi---3-deo.html#pfk56","56-ПФК")</f>
        <v>56-ПФК</v>
      </c>
    </row>
    <row r="199" spans="7:12" x14ac:dyDescent="0.25">
      <c r="G199" s="23"/>
      <c r="H199" s="9" t="s">
        <v>7</v>
      </c>
      <c r="I199" s="6" t="s">
        <v>8</v>
      </c>
      <c r="J199" s="6" t="s">
        <v>8</v>
      </c>
      <c r="K199" s="12" t="str">
        <f>HYPERLINK("https://www.purs.gov.rs/aktuelnosti/Konkursi/konkursi/4608157/javni-konkurs-za-popunjavanje-izvrsilackih-radnih-mesta-u-ministarstvu-finansija--poreskoj-upravi---2-deo.html#rm121","121 - МЛАЂИ ПОРЕСКИ ИНСПЕКТОР ЗА ПОСЛОВЕ КОНТРОЛЕ")</f>
        <v>121 - МЛАЂИ ПОРЕСКИ ИНСПЕКТОР ЗА ПОСЛОВЕ КОНТРОЛЕ</v>
      </c>
      <c r="L199" s="7" t="str">
        <f>HYPERLINK("https://www.purs.gov.rs/aktuelnosti/Konkursi/konkursi/4608161/javni-konkurs-za-popunjavanje-izvrsilackih-radnih-mesta-u-ministarstvu-finansija--poreskoj-upravi---3-deo.html#pfk121","121-ПФК")</f>
        <v>121-ПФК</v>
      </c>
    </row>
    <row r="200" spans="7:12" x14ac:dyDescent="0.25">
      <c r="G200" s="24"/>
      <c r="H200" s="9" t="s">
        <v>7</v>
      </c>
      <c r="I200" s="6" t="s">
        <v>8</v>
      </c>
      <c r="J200" s="6" t="s">
        <v>8</v>
      </c>
      <c r="K200" s="12" t="str">
        <f>HYPERLINK("https://www.purs.gov.rs/aktuelnosti/Konkursi/konkursi/4608157/javni-konkurs-za-popunjavanje-izvrsilackih-radnih-mesta-u-ministarstvu-finansija--poreskoj-upravi---2-deo.html#rm122","122 - АНАЛИТИЧКО-ПОРЕСКИ ПОСЛОВИ КОНТРОЛЕ")</f>
        <v>122 - АНАЛИТИЧКО-ПОРЕСКИ ПОСЛОВИ КОНТРОЛЕ</v>
      </c>
      <c r="L200" s="7" t="str">
        <f>HYPERLINK("https://www.purs.gov.rs/aktuelnosti/Konkursi/konkursi/4608161/javni-konkurs-za-popunjavanje-izvrsilackih-radnih-mesta-u-ministarstvu-finansija--poreskoj-upravi---3-deo.html#pfk122","122-ПФК")</f>
        <v>122-ПФК</v>
      </c>
    </row>
    <row r="201" spans="7:12" x14ac:dyDescent="0.25">
      <c r="G201" s="22" t="s">
        <v>42</v>
      </c>
      <c r="H201" s="8" t="s">
        <v>7</v>
      </c>
      <c r="I201" s="6" t="s">
        <v>9</v>
      </c>
      <c r="J201" s="6" t="s">
        <v>8</v>
      </c>
      <c r="K201" s="12" t="str">
        <f>HYPERLINK("https://www.purs.gov.rs/aktuelnosti/Konkursi/konkursi/4608144/javni-konkurs-za-popunjavanje-izvrsilackih-radnih-mesta-u-ministarstvu-finansija--poreskoj-upravi.html#rm18","18 - АНАЛИТИЧКО-ПОРЕСКИ ПОСЛОВИ НАПЛАТЕ ЗА ПРЕДУЗЕТНИКЕ И ФИЗИЧКА ЛИЦА")</f>
        <v>18 - АНАЛИТИЧКО-ПОРЕСКИ ПОСЛОВИ НАПЛАТЕ ЗА ПРЕДУЗЕТНИКЕ И ФИЗИЧКА ЛИЦА</v>
      </c>
      <c r="L201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202" spans="7:12" x14ac:dyDescent="0.25">
      <c r="G202" s="23"/>
      <c r="H202" s="9" t="s">
        <v>7</v>
      </c>
      <c r="I202" s="6" t="s">
        <v>8</v>
      </c>
      <c r="J202" s="6" t="s">
        <v>8</v>
      </c>
      <c r="K202" s="12" t="str">
        <f>HYPERLINK("https://www.purs.gov.rs/aktuelnosti/Konkursi/konkursi/4608144/javni-konkurs-za-popunjavanje-izvrsilackih-radnih-mesta-u-ministarstvu-finansija--poreskoj-upravi.html#rm47","47 - САМОСТАЛНИ ИНСПЕКТОР ЗА ОПЕРАТИВНИ РАД")</f>
        <v>47 - САМОСТАЛНИ ИНСПЕКТОР ЗА ОПЕРАТИВНИ РАД</v>
      </c>
      <c r="L202" s="7" t="str">
        <f>HYPERLINK("https://www.purs.gov.rs/aktuelnosti/Konkursi/konkursi/4608161/javni-konkurs-za-popunjavanje-izvrsilackih-radnih-mesta-u-ministarstvu-finansija--poreskoj-upravi---3-deo.html#pfk47","47-ПФК")</f>
        <v>47-ПФК</v>
      </c>
    </row>
    <row r="203" spans="7:12" x14ac:dyDescent="0.25">
      <c r="G203" s="24"/>
      <c r="H203" s="9" t="s">
        <v>7</v>
      </c>
      <c r="I203" s="6" t="s">
        <v>8</v>
      </c>
      <c r="J203" s="6" t="s">
        <v>8</v>
      </c>
      <c r="K203" s="12" t="str">
        <f>HYPERLINK("https://www.purs.gov.rs/aktuelnosti/Konkursi/konkursi/4608157/javni-konkurs-za-popunjavanje-izvrsilackih-radnih-mesta-u-ministarstvu-finansija--poreskoj-upravi---2-deo.html#rm151","151 - ПОСЛОВИ  НАПЛАТЕ ЗА ПРАВНА ЛИЦА")</f>
        <v>151 - ПОСЛОВИ  НАПЛАТЕ ЗА ПРАВНА ЛИЦА</v>
      </c>
      <c r="L203" s="7" t="str">
        <f>HYPERLINK("https://www.purs.gov.rs/aktuelnosti/Konkursi/konkursi/4608161/javni-konkurs-za-popunjavanje-izvrsilackih-radnih-mesta-u-ministarstvu-finansija--poreskoj-upravi---3-deo.html#pfk151","151-ПФК")</f>
        <v>151-ПФК</v>
      </c>
    </row>
    <row r="204" spans="7:12" x14ac:dyDescent="0.25">
      <c r="G204" s="22" t="s">
        <v>33</v>
      </c>
      <c r="H204" s="9" t="s">
        <v>13</v>
      </c>
      <c r="I204" s="6" t="s">
        <v>8</v>
      </c>
      <c r="J204" s="6" t="s">
        <v>8</v>
      </c>
      <c r="K204" s="12" t="str">
        <f>HYPERLINK("https://www.purs.gov.rs/aktuelnosti/Konkursi/konkursi/4608157/javni-konkurs-za-popunjavanje-izvrsilackih-radnih-mesta-u-ministarstvu-finansija--poreskoj-upravi---2-deo.html#rm202","202 - ВИШИ ПОРЕСКИ ИЗВРШИТЕЉ НАПЛАТЕ ЗА ПРАВНА ЛИЦА")</f>
        <v>202 - ВИШИ ПОРЕСКИ ИЗВРШИТЕЉ НАПЛАТЕ ЗА ПРАВНА ЛИЦА</v>
      </c>
      <c r="L204" s="7" t="str">
        <f>HYPERLINK("https://www.purs.gov.rs/aktuelnosti/Konkursi/konkursi/4608161/javni-konkurs-za-popunjavanje-izvrsilackih-radnih-mesta-u-ministarstvu-finansija--poreskoj-upravi---3-deo.html#pfk202","202-ПФК")</f>
        <v>202-ПФК</v>
      </c>
    </row>
    <row r="205" spans="7:12" x14ac:dyDescent="0.25">
      <c r="G205" s="23"/>
      <c r="H205" s="9" t="s">
        <v>6</v>
      </c>
      <c r="I205" s="6" t="s">
        <v>8</v>
      </c>
      <c r="J205" s="6" t="s">
        <v>8</v>
      </c>
      <c r="K205" s="12" t="str">
        <f>HYPERLINK("https://www.purs.gov.rs/aktuelnosti/Konkursi/konkursi/4608157/javni-konkurs-za-popunjavanje-izvrsilackih-radnih-mesta-u-ministarstvu-finansija--poreskoj-upravi---2-deo.html#rm203","203 - ВИШИ КОНТРОЛОР-ПОРЕСКИ ИЗВРШИТЕЉ НАПЛАТЕ ЗА ПРАВНА ЛИЦА")</f>
        <v>203 - ВИШИ КОНТРОЛОР-ПОРЕСКИ ИЗВРШИТЕЉ НАПЛАТЕ ЗА ПРАВНА ЛИЦА</v>
      </c>
      <c r="L205" s="7" t="str">
        <f>HYPERLINK("https://www.purs.gov.rs/aktuelnosti/Konkursi/konkursi/4608161/javni-konkurs-za-popunjavanje-izvrsilackih-radnih-mesta-u-ministarstvu-finansija--poreskoj-upravi---3-deo.html#pfk203","203-ПФК")</f>
        <v>203-ПФК</v>
      </c>
    </row>
    <row r="206" spans="7:12" x14ac:dyDescent="0.25">
      <c r="G206" s="24"/>
      <c r="H206" s="9" t="s">
        <v>6</v>
      </c>
      <c r="I206" s="6" t="s">
        <v>8</v>
      </c>
      <c r="J206" s="6" t="s">
        <v>8</v>
      </c>
      <c r="K206" s="12" t="str">
        <f>HYPERLINK("https://www.purs.gov.rs/aktuelnosti/Konkursi/konkursi/4608157/javni-konkurs-za-popunjavanje-izvrsilackih-radnih-mesta-u-ministarstvu-finansija--poreskoj-upravi---2-deo.html#rm204","204 - ВИШИ КОНТРОЛОР-ПОРЕСКИ ИЗВРШИТЕЉ НАПЛАТЕ ЗА ПРЕДУЗЕТНИКЕ И ФИЗИЧКА ЛИЦА")</f>
        <v>204 - ВИШИ КОНТРОЛОР-ПОРЕСКИ ИЗВРШИТЕЉ НАПЛАТЕ ЗА ПРЕДУЗЕТНИКЕ И ФИЗИЧКА ЛИЦА</v>
      </c>
      <c r="L206" s="7" t="str">
        <f>HYPERLINK("https://www.purs.gov.rs/aktuelnosti/Konkursi/konkursi/4608161/javni-konkurs-za-popunjavanje-izvrsilackih-radnih-mesta-u-ministarstvu-finansija--poreskoj-upravi---3-deo.html#pfk204","204-ПФК")</f>
        <v>204-ПФК</v>
      </c>
    </row>
    <row r="207" spans="7:12" x14ac:dyDescent="0.25">
      <c r="G207" s="22" t="s">
        <v>36</v>
      </c>
      <c r="H207" s="8" t="s">
        <v>7</v>
      </c>
      <c r="I207" s="6" t="s">
        <v>9</v>
      </c>
      <c r="J207" s="6" t="s">
        <v>8</v>
      </c>
      <c r="K207" s="12" t="str">
        <f>HYPERLINK("https://www.purs.gov.rs/aktuelnosti/Konkursi/konkursi/4608144/javni-konkurs-za-popunjavanje-izvrsilackih-radnih-mesta-u-ministarstvu-finansija--poreskoj-upravi.html#rm37","37 - АНАЛИТИЧКО-ПОРЕСКИ ПОСЛОВИ НАПЛАТЕ ЗА ПРАВНА ЛИЦА")</f>
        <v>37 - АНАЛИТИЧКО-ПОРЕСКИ ПОСЛОВИ НАПЛАТЕ ЗА ПРАВНА ЛИЦА</v>
      </c>
      <c r="L207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208" spans="7:12" x14ac:dyDescent="0.25">
      <c r="G208" s="23"/>
      <c r="H208" s="9" t="s">
        <v>7</v>
      </c>
      <c r="I208" s="6" t="s">
        <v>8</v>
      </c>
      <c r="J208" s="6" t="s">
        <v>8</v>
      </c>
      <c r="K208" s="12" t="str">
        <f>HYPERLINK("https://www.purs.gov.rs/aktuelnosti/Konkursi/konkursi/4608144/javni-konkurs-za-popunjavanje-izvrsilackih-radnih-mesta-u-ministarstvu-finansija--poreskoj-upravi.html#rm52","52 - ВИШИ ИНСПЕКТОР ЗА ОПЕРАТИВНИ РАД")</f>
        <v>52 - ВИШИ ИНСПЕКТОР ЗА ОПЕРАТИВНИ РАД</v>
      </c>
      <c r="L208" s="7" t="str">
        <f>HYPERLINK("https://www.purs.gov.rs/aktuelnosti/Konkursi/konkursi/4608161/javni-konkurs-za-popunjavanje-izvrsilackih-radnih-mesta-u-ministarstvu-finansija--poreskoj-upravi---3-deo.html#pfk52","52-ПФК")</f>
        <v>52-ПФК</v>
      </c>
    </row>
    <row r="209" spans="7:12" x14ac:dyDescent="0.25">
      <c r="G209" s="24"/>
      <c r="H209" s="9" t="s">
        <v>7</v>
      </c>
      <c r="I209" s="6" t="s">
        <v>8</v>
      </c>
      <c r="J209" s="6" t="s">
        <v>8</v>
      </c>
      <c r="K209" s="12" t="str">
        <f>HYPERLINK("https://www.purs.gov.rs/aktuelnosti/Konkursi/konkursi/4608157/javni-konkurs-za-popunjavanje-izvrsilackih-radnih-mesta-u-ministarstvu-finansija--poreskoj-upravi---2-deo.html#rm189","189 - ПОСЛОВИ НАПЛАТЕ ЗА ПРАВНА ЛИЦА")</f>
        <v>189 - ПОСЛОВИ НАПЛАТЕ ЗА ПРАВНА ЛИЦА</v>
      </c>
      <c r="L209" s="7" t="str">
        <f>HYPERLINK("https://www.purs.gov.rs/aktuelnosti/Konkursi/konkursi/4608161/javni-konkurs-za-popunjavanje-izvrsilackih-radnih-mesta-u-ministarstvu-finansija--poreskoj-upravi---3-deo.html#pfk189","189-ПФК")</f>
        <v>189-ПФК</v>
      </c>
    </row>
    <row r="210" spans="7:12" x14ac:dyDescent="0.25">
      <c r="G210" s="22" t="s">
        <v>23</v>
      </c>
      <c r="H210" s="9" t="s">
        <v>7</v>
      </c>
      <c r="I210" s="6" t="s">
        <v>9</v>
      </c>
      <c r="J210" s="6" t="s">
        <v>8</v>
      </c>
      <c r="K210" s="12" t="str">
        <f>HYPERLINK("https://www.purs.gov.rs/aktuelnosti/Konkursi/konkursi/4608144/javni-konkurs-za-popunjavanje-izvrsilackih-radnih-mesta-u-ministarstvu-finansija--poreskoj-upravi.html#rm36","36 - АНАЛИТИЧКО-ПОРЕСКИ ПОСЛОВИ НАПЛАТЕ ЗА ПРЕДУЗЕТНИКЕ И ФИЗИЧКА ЛИЦА")</f>
        <v>36 - АНАЛИТИЧКО-ПОРЕСКИ ПОСЛОВИ НАПЛАТЕ ЗА ПРЕДУЗЕТНИКЕ И ФИЗИЧКА ЛИЦА</v>
      </c>
      <c r="L21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  <row r="211" spans="7:12" x14ac:dyDescent="0.25">
      <c r="G211" s="23"/>
      <c r="H211" s="9" t="s">
        <v>7</v>
      </c>
      <c r="I211" s="6" t="s">
        <v>8</v>
      </c>
      <c r="J211" s="6" t="s">
        <v>8</v>
      </c>
      <c r="K211" s="12" t="str">
        <f>HYPERLINK("https://www.purs.gov.rs/aktuelnosti/Konkursi/konkursi/4608144/javni-konkurs-za-popunjavanje-izvrsilackih-radnih-mesta-u-ministarstvu-finansija--poreskoj-upravi.html#rm53","53 - САМОСТАЛНИ ИНСПЕКТОР  ЗА ОПЕРАТИВНИ РАД")</f>
        <v>53 - САМОСТАЛНИ ИНСПЕКТОР  ЗА ОПЕРАТИВНИ РАД</v>
      </c>
      <c r="L211" s="7" t="str">
        <f>HYPERLINK("https://www.purs.gov.rs/aktuelnosti/Konkursi/konkursi/4608161/javni-konkurs-za-popunjavanje-izvrsilackih-radnih-mesta-u-ministarstvu-finansija--poreskoj-upravi---3-deo.html#pfk53","53-ПФК")</f>
        <v>53-ПФК</v>
      </c>
    </row>
    <row r="212" spans="7:12" x14ac:dyDescent="0.25">
      <c r="G212" s="24"/>
      <c r="H212" s="9" t="s">
        <v>7</v>
      </c>
      <c r="I212" s="6" t="s">
        <v>8</v>
      </c>
      <c r="J212" s="6" t="s">
        <v>8</v>
      </c>
      <c r="K212" s="12" t="str">
        <f>HYPERLINK("https://www.purs.gov.rs/aktuelnosti/Konkursi/konkursi/4608157/javni-konkurs-za-popunjavanje-izvrsilackih-radnih-mesta-u-ministarstvu-finansija--poreskoj-upravi---2-deo.html#rm188","188 - ПОСЛОВИ НАПЛАТЕ ЗА ПРЕДУЗЕТНИКЕ И ФИЗИЧКА ЛИЦА")</f>
        <v>188 - ПОСЛОВИ НАПЛАТЕ ЗА ПРЕДУЗЕТНИКЕ И ФИЗИЧКА ЛИЦА</v>
      </c>
      <c r="L212" s="7" t="str">
        <f>HYPERLINK("https://www.purs.gov.rs/aktuelnosti/Konkursi/konkursi/4608161/javni-konkurs-za-popunjavanje-izvrsilackih-radnih-mesta-u-ministarstvu-finansija--poreskoj-upravi---3-deo.html#pfk188","188-ПФК")</f>
        <v>188-ПФК</v>
      </c>
    </row>
    <row r="213" spans="7:12" x14ac:dyDescent="0.25">
      <c r="G213" s="22" t="s">
        <v>29</v>
      </c>
      <c r="H213" s="9" t="s">
        <v>7</v>
      </c>
      <c r="I213" s="6" t="s">
        <v>8</v>
      </c>
      <c r="J213" s="6" t="s">
        <v>8</v>
      </c>
      <c r="K213" s="12" t="str">
        <f>HYPERLINK("https://www.purs.gov.rs/aktuelnosti/Konkursi/konkursi/4608157/javni-konkurs-za-popunjavanje-izvrsilackih-radnih-mesta-u-ministarstvu-finansija--poreskoj-upravi---2-deo.html#rm190","190 - РАДНО МЕСТО  ЗА НАЈСЛОЖЕНИЈЕ ПОСТУПКЕ НАПЛАТЕ ЗА ПРАВНА ЛИЦА")</f>
        <v>190 - РАДНО МЕСТО  ЗА НАЈСЛОЖЕНИЈЕ ПОСТУПКЕ НАПЛАТЕ ЗА ПРАВНА ЛИЦА</v>
      </c>
      <c r="L213" s="7" t="str">
        <f>HYPERLINK("https://www.purs.gov.rs/aktuelnosti/Konkursi/konkursi/4608161/javni-konkurs-za-popunjavanje-izvrsilackih-radnih-mesta-u-ministarstvu-finansija--poreskoj-upravi---3-deo.html#pfk190","190-ПФК")</f>
        <v>190-ПФК</v>
      </c>
    </row>
    <row r="214" spans="7:12" x14ac:dyDescent="0.25">
      <c r="G214" s="24"/>
      <c r="H214" s="9" t="s">
        <v>6</v>
      </c>
      <c r="I214" s="6" t="s">
        <v>8</v>
      </c>
      <c r="J214" s="6" t="s">
        <v>8</v>
      </c>
      <c r="K214" s="12" t="str">
        <f>HYPERLINK("https://www.purs.gov.rs/aktuelnosti/Konkursi/konkursi/4608157/javni-konkurs-za-popunjavanje-izvrsilackih-radnih-mesta-u-ministarstvu-finansija--poreskoj-upravi---2-deo.html#rm191","191 - ВИШИ КОНТРОЛОР-ПОРЕСКИ ИЗВРШИТЕЉ НАПЛАТЕ ЗА ПРЕДУЗЕТНИКЕ И ФИЗИЧКА ЛИЦА")</f>
        <v>191 - ВИШИ КОНТРОЛОР-ПОРЕСКИ ИЗВРШИТЕЉ НАПЛАТЕ ЗА ПРЕДУЗЕТНИКЕ И ФИЗИЧКА ЛИЦА</v>
      </c>
      <c r="L214" s="7" t="str">
        <f>HYPERLINK("https://www.purs.gov.rs/aktuelnosti/Konkursi/konkursi/4608161/javni-konkurs-za-popunjavanje-izvrsilackih-radnih-mesta-u-ministarstvu-finansija--poreskoj-upravi---3-deo.html#pfk191","191-ПФК")</f>
        <v>191-ПФК</v>
      </c>
    </row>
    <row r="215" spans="7:12" x14ac:dyDescent="0.25">
      <c r="G215" s="22" t="s">
        <v>31</v>
      </c>
      <c r="H215" s="9" t="s">
        <v>7</v>
      </c>
      <c r="I215" s="6" t="s">
        <v>8</v>
      </c>
      <c r="J215" s="6" t="s">
        <v>8</v>
      </c>
      <c r="K215" s="12" t="str">
        <f>HYPERLINK("https://www.purs.gov.rs/aktuelnosti/Konkursi/konkursi/4608157/javni-konkurs-za-popunjavanje-izvrsilackih-radnih-mesta-u-ministarstvu-finansija--poreskoj-upravi---2-deo.html#rm206","206 - ПОСЛОВИ  НАПЛАТЕ ЗА ПРАВНА ЛИЦА")</f>
        <v>206 - ПОСЛОВИ  НАПЛАТЕ ЗА ПРАВНА ЛИЦА</v>
      </c>
      <c r="L215" s="7" t="str">
        <f>HYPERLINK("https://www.purs.gov.rs/aktuelnosti/Konkursi/konkursi/4608161/javni-konkurs-za-popunjavanje-izvrsilackih-radnih-mesta-u-ministarstvu-finansija--poreskoj-upravi---3-deo.html#pfk206","206-ПФК")</f>
        <v>206-ПФК</v>
      </c>
    </row>
    <row r="216" spans="7:12" x14ac:dyDescent="0.25">
      <c r="G216" s="24"/>
      <c r="H216" s="9" t="s">
        <v>7</v>
      </c>
      <c r="I216" s="6" t="s">
        <v>8</v>
      </c>
      <c r="J216" s="6" t="s">
        <v>8</v>
      </c>
      <c r="K216" s="12" t="str">
        <f>HYPERLINK("https://www.purs.gov.rs/aktuelnosti/Konkursi/konkursi/4608157/javni-konkurs-za-popunjavanje-izvrsilackih-radnih-mesta-u-ministarstvu-finansija--poreskoj-upravi---2-deo.html#rm207","207 - ПОСЛОВИ  НАПЛАТЕ ЗА ПРЕДУЗЕТНИКЕ И ФИЗИЧКА ЛИЦА")</f>
        <v>207 - ПОСЛОВИ  НАПЛАТЕ ЗА ПРЕДУЗЕТНИКЕ И ФИЗИЧКА ЛИЦА</v>
      </c>
      <c r="L216" s="7" t="str">
        <f>HYPERLINK("https://www.purs.gov.rs/aktuelnosti/Konkursi/konkursi/4608161/javni-konkurs-za-popunjavanje-izvrsilackih-radnih-mesta-u-ministarstvu-finansija--poreskoj-upravi---3-deo.html#pfk207","207-ПФК")</f>
        <v>207-ПФК</v>
      </c>
    </row>
    <row r="217" spans="7:12" x14ac:dyDescent="0.25">
      <c r="G217" s="31" t="s">
        <v>18</v>
      </c>
      <c r="H217" s="9" t="s">
        <v>7</v>
      </c>
      <c r="I217" s="6" t="s">
        <v>8</v>
      </c>
      <c r="J217" s="6" t="s">
        <v>8</v>
      </c>
      <c r="K217" s="12" t="str">
        <f>HYPERLINK("https://www.purs.gov.rs/aktuelnosti/Konkursi/konkursi/4608157/javni-konkurs-za-popunjavanje-izvrsilackih-radnih-mesta-u-ministarstvu-finansija--poreskoj-upravi---2-deo.html#rm213","213 - РАДНО МЕСТО  ЗА НАЈСЛОЖЕНИЈЕ ПОСТУПКЕ НАПЛАТЕ ЗА ПРАВНА ЛИЦА")</f>
        <v>213 - РАДНО МЕСТО  ЗА НАЈСЛОЖЕНИЈЕ ПОСТУПКЕ НАПЛАТЕ ЗА ПРАВНА ЛИЦА</v>
      </c>
      <c r="L217" s="7" t="str">
        <f>HYPERLINK("https://www.purs.gov.rs/aktuelnosti/Konkursi/konkursi/4608161/javni-konkurs-za-popunjavanje-izvrsilackih-radnih-mesta-u-ministarstvu-finansija--poreskoj-upravi---3-deo.html#pfk213","213-ПФК")</f>
        <v>213-ПФК</v>
      </c>
    </row>
    <row r="218" spans="7:12" x14ac:dyDescent="0.25">
      <c r="G218" s="31"/>
      <c r="H218" s="9" t="s">
        <v>7</v>
      </c>
      <c r="I218" s="6" t="s">
        <v>8</v>
      </c>
      <c r="J218" s="6" t="s">
        <v>8</v>
      </c>
      <c r="K218" s="12" t="str">
        <f>HYPERLINK("https://www.purs.gov.rs/aktuelnosti/Konkursi/konkursi/4608157/javni-konkurs-za-popunjavanje-izvrsilackih-radnih-mesta-u-ministarstvu-finansija--poreskoj-upravi---2-deo.html#rm214","214 - РАДНО МЕСТО  ЗА НАЈСЛОЖЕНИЈЕ ПОСТУПКЕ НАПЛАТЕ ЗА ПРЕДУЗЕТНИКЕ И ФИЗИЧКА ЛИЦА")</f>
        <v>214 - РАДНО МЕСТО  ЗА НАЈСЛОЖЕНИЈЕ ПОСТУПКЕ НАПЛАТЕ ЗА ПРЕДУЗЕТНИКЕ И ФИЗИЧКА ЛИЦА</v>
      </c>
      <c r="L218" s="7" t="str">
        <f>HYPERLINK("https://www.purs.gov.rs/aktuelnosti/Konkursi/konkursi/4608161/javni-konkurs-za-popunjavanje-izvrsilackih-radnih-mesta-u-ministarstvu-finansija--poreskoj-upravi---3-deo.html#pfk214","214-ПФК")</f>
        <v>214-ПФК</v>
      </c>
    </row>
    <row r="219" spans="7:12" x14ac:dyDescent="0.25">
      <c r="G219" s="10" t="s">
        <v>26</v>
      </c>
      <c r="H219" s="9" t="s">
        <v>7</v>
      </c>
      <c r="I219" s="6" t="s">
        <v>8</v>
      </c>
      <c r="J219" s="6" t="s">
        <v>8</v>
      </c>
      <c r="K219" s="12" t="str">
        <f>HYPERLINK("https://www.purs.gov.rs/aktuelnosti/Konkursi/konkursi/4608157/javni-konkurs-za-popunjavanje-izvrsilackih-radnih-mesta-u-ministarstvu-finansija--poreskoj-upravi---2-deo.html#rm208","208 - РАДНО МЕСТО  ЗА НАЈСЛОЖЕНИЈЕ ПОСТУПКЕ НАПЛАТЕ ЗА ПРЕДУЗЕТНИКЕ И ФИЗИЧКА ЛИЦА")</f>
        <v>208 - РАДНО МЕСТО  ЗА НАЈСЛОЖЕНИЈЕ ПОСТУПКЕ НАПЛАТЕ ЗА ПРЕДУЗЕТНИКЕ И ФИЗИЧКА ЛИЦА</v>
      </c>
      <c r="L219" s="7" t="str">
        <f>HYPERLINK("https://www.purs.gov.rs/aktuelnosti/Konkursi/konkursi/4608161/javni-konkurs-za-popunjavanje-izvrsilackih-radnih-mesta-u-ministarstvu-finansija--poreskoj-upravi---3-deo.html#pfk208","208-ПФК")</f>
        <v>208-ПФК</v>
      </c>
    </row>
    <row r="220" spans="7:12" x14ac:dyDescent="0.25">
      <c r="G220" s="10" t="s">
        <v>32</v>
      </c>
      <c r="H220" s="9" t="s">
        <v>7</v>
      </c>
      <c r="I220" s="6" t="s">
        <v>9</v>
      </c>
      <c r="J220" s="6" t="s">
        <v>8</v>
      </c>
      <c r="K220" s="12" t="str">
        <f>HYPERLINK("https://www.purs.gov.rs/aktuelnosti/Konkursi/konkursi/4608144/javni-konkurs-za-popunjavanje-izvrsilackih-radnih-mesta-u-ministarstvu-finansija--poreskoj-upravi.html#rm30","30 - АНАЛИТИЧКО-ПОРЕСКИ ПОСЛОВИ НАПЛАТЕ ЗА ПРАВНА ЛИЦА")</f>
        <v>30 - АНАЛИТИЧКО-ПОРЕСКИ ПОСЛОВИ НАПЛАТЕ ЗА ПРАВНА ЛИЦА</v>
      </c>
      <c r="L220" s="12" t="str">
        <f>HYPERLINK("https://www.purs.gov.rs/aktuelnosti/Konkursi/konkursi/4608161/javni-konkurs-za-popunjavanje-izvrsilackih-radnih-mesta-u-ministarstvu-finansija--poreskoj-upravi---3-deo.html#pripravnik","приправник")</f>
        <v>приправник</v>
      </c>
    </row>
  </sheetData>
  <mergeCells count="41">
    <mergeCell ref="B1:L1"/>
    <mergeCell ref="G185:G189"/>
    <mergeCell ref="G134:G140"/>
    <mergeCell ref="G210:G212"/>
    <mergeCell ref="G180:G184"/>
    <mergeCell ref="G153:G158"/>
    <mergeCell ref="G141:G146"/>
    <mergeCell ref="G165:G169"/>
    <mergeCell ref="G76:G89"/>
    <mergeCell ref="G170:G174"/>
    <mergeCell ref="G175:G179"/>
    <mergeCell ref="G159:G164"/>
    <mergeCell ref="G109:G117"/>
    <mergeCell ref="G118:G125"/>
    <mergeCell ref="G126:G133"/>
    <mergeCell ref="G90:G99"/>
    <mergeCell ref="G217:G218"/>
    <mergeCell ref="G198:G200"/>
    <mergeCell ref="G190:G193"/>
    <mergeCell ref="G194:G197"/>
    <mergeCell ref="G213:G214"/>
    <mergeCell ref="G215:G216"/>
    <mergeCell ref="G204:G206"/>
    <mergeCell ref="G207:G209"/>
    <mergeCell ref="G201:G203"/>
    <mergeCell ref="G100:G108"/>
    <mergeCell ref="G147:G152"/>
    <mergeCell ref="B12:E12"/>
    <mergeCell ref="B13:D14"/>
    <mergeCell ref="E13:E14"/>
    <mergeCell ref="G3:G75"/>
    <mergeCell ref="B11:E11"/>
    <mergeCell ref="B7:E7"/>
    <mergeCell ref="B8:E8"/>
    <mergeCell ref="B9:E9"/>
    <mergeCell ref="B10:E10"/>
    <mergeCell ref="B2:E2"/>
    <mergeCell ref="B3:E3"/>
    <mergeCell ref="B4:E4"/>
    <mergeCell ref="B5:E5"/>
    <mergeCell ref="B6:E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САЊА КОРДИЋ</dc:creator>
  <cp:lastModifiedBy>ИВАНА МИХАЈЛОВИЋ</cp:lastModifiedBy>
  <dcterms:created xsi:type="dcterms:W3CDTF">2024-12-12T07:56:51Z</dcterms:created>
  <dcterms:modified xsi:type="dcterms:W3CDTF">2025-03-25T14:33:33Z</dcterms:modified>
</cp:coreProperties>
</file>